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65251" yWindow="65401" windowWidth="15315" windowHeight="9885" tabRatio="751" activeTab="0"/>
  </bookViews>
  <sheets>
    <sheet name="Lumber Page" sheetId="1" r:id="rId1"/>
    <sheet name="Molding Setup" sheetId="2" r:id="rId2"/>
    <sheet name="S4S" sheetId="3" r:id="rId3"/>
    <sheet name="S4SP" sheetId="4" r:id="rId4"/>
    <sheet name="Mldgs" sheetId="5" r:id="rId5"/>
    <sheet name="Crown" sheetId="6" r:id="rId6"/>
  </sheets>
  <definedNames>
    <definedName name="Added">'Molding Setup'!$Y$29</definedName>
    <definedName name="Bd_Ft_per_item">#REF!</definedName>
    <definedName name="Box_cost">'Lumber Page'!#REF!</definedName>
    <definedName name="Box_Quantity">'Lumber Page'!#REF!</definedName>
    <definedName name="Boxes_needed">'Lumber Page'!#REF!</definedName>
    <definedName name="Class">'Molding Setup'!$M$18:$N$22</definedName>
    <definedName name="class.">'Lumber Page'!$E$12</definedName>
    <definedName name="classes">'Molding Setup'!$L$18:$L$20</definedName>
    <definedName name="Clr">#REF!</definedName>
    <definedName name="CMldg">'Molding Setup'!$G$36:$H$36</definedName>
    <definedName name="Cost___SqFt">#REF!</definedName>
    <definedName name="Cost_FT">#REF!</definedName>
    <definedName name="Crown.">'Lumber Page'!$D$33</definedName>
    <definedName name="Cust">#REF!</definedName>
    <definedName name="Cust1">#REF!</definedName>
    <definedName name="Cust2">#REF!</definedName>
    <definedName name="Cust3">#REF!</definedName>
    <definedName name="Cust4">#REF!</definedName>
    <definedName name="Cutoff">'Molding Setup'!$U$34</definedName>
    <definedName name="deadline">#REF!</definedName>
    <definedName name="eight">'Lumber Page'!$N$14</definedName>
    <definedName name="eleven">'Lumber Page'!$N$17</definedName>
    <definedName name="fifteen">'Lumber Page'!$N$21</definedName>
    <definedName name="Finish">#REF!</definedName>
    <definedName name="Finish_Color">#REF!</definedName>
    <definedName name="Finish_Type">#REF!</definedName>
    <definedName name="Finish_Type_List">#REF!</definedName>
    <definedName name="Finishcosts">#REF!</definedName>
    <definedName name="Finishes">#REF!</definedName>
    <definedName name="Finishrate">#REF!</definedName>
    <definedName name="Formula">'Molding Setup'!$S$18:$S$21</definedName>
    <definedName name="fourteen">'Lumber Page'!$N$20</definedName>
    <definedName name="install">#REF!</definedName>
    <definedName name="Install_cost_LF">#REF!</definedName>
    <definedName name="Item">#REF!</definedName>
    <definedName name="Item_LnFt">#REF!</definedName>
    <definedName name="Item_Selection">#REF!</definedName>
    <definedName name="Item_Total">#REF!</definedName>
    <definedName name="Jobsite_Labor">#REF!</definedName>
    <definedName name="Knives">'Molding Setup'!$O$14</definedName>
    <definedName name="LF">'Lumber Page'!$G$26</definedName>
    <definedName name="LnFt">#REF!</definedName>
    <definedName name="Lumber">'Molding Setup'!$S$9:$T$38</definedName>
    <definedName name="Lumber_Types">'Molding Setup'!$S$9:$S$38</definedName>
    <definedName name="LumberTypes">'Molding Setup'!$S$9:$S$38</definedName>
    <definedName name="Markup">#REF!</definedName>
    <definedName name="Mat___SqFt">#REF!</definedName>
    <definedName name="Minwidth">#REF!</definedName>
    <definedName name="Mldg">'Molding Setup'!$G$31:$H$31</definedName>
    <definedName name="Mldg.">'Lumber Page'!$D$32</definedName>
    <definedName name="mol">'Molding Setup'!$D$11</definedName>
    <definedName name="mup">'Lumber Page'!$E$14</definedName>
    <definedName name="Nail_Length">'Lumber Page'!#REF!</definedName>
    <definedName name="Name">#REF!</definedName>
    <definedName name="Named">#REF!</definedName>
    <definedName name="nine">'Lumber Page'!$N$15</definedName>
    <definedName name="Number_of_Coats">#REF!</definedName>
    <definedName name="Password">#REF!</definedName>
    <definedName name="Percent">'Molding Setup'!#REF!</definedName>
    <definedName name="Plane">'Molding Setup'!$Y$28</definedName>
    <definedName name="Pnt">#REF!</definedName>
    <definedName name="Poplar">'Molding Setup'!$T$10</definedName>
    <definedName name="_xlnm.Print_Area" localSheetId="5">'Crown'!$B$2:$T$34</definedName>
    <definedName name="_xlnm.Print_Area" localSheetId="0">'Lumber Page'!$B$1:$N$36</definedName>
    <definedName name="_xlnm.Print_Area" localSheetId="4">'Mldgs'!$B$2:$T$34</definedName>
    <definedName name="_xlnm.Print_Area" localSheetId="1">'Molding Setup'!$B$2:$X$44</definedName>
    <definedName name="_xlnm.Print_Area" localSheetId="2">'S4S'!$B$2:$T$34</definedName>
    <definedName name="_xlnm.Print_Area" localSheetId="3">'S4SP'!$B$2:$T$34</definedName>
    <definedName name="Prm">#REF!</definedName>
    <definedName name="Prm_Pnt">#REF!</definedName>
    <definedName name="Purchase_Cost">#REF!</definedName>
    <definedName name="Quantity">#REF!</definedName>
    <definedName name="register">#REF!</definedName>
    <definedName name="rip">'Molding Setup'!$D$10</definedName>
    <definedName name="Room_data">#REF!</definedName>
    <definedName name="Roomfinish">#REF!</definedName>
    <definedName name="S4S.">'Lumber Page'!$D$30</definedName>
    <definedName name="S4SP">'Molding Setup'!$G$24:$H$24</definedName>
    <definedName name="S4SP.">'Lumber Page'!$D$31</definedName>
    <definedName name="san">'Molding Setup'!$D$12</definedName>
    <definedName name="Sander">#REF!</definedName>
    <definedName name="Setup_Cost">#REF!</definedName>
    <definedName name="seven">'Lumber Page'!$N$13</definedName>
    <definedName name="sha">'Molding Setup'!$D$13</definedName>
    <definedName name="Shaper_Router">#REF!</definedName>
    <definedName name="Shoprate">'Molding Setup'!$D$8</definedName>
    <definedName name="six">'Lumber Page'!$N$12</definedName>
    <definedName name="sixteen">'Lumber Page'!$N$22</definedName>
    <definedName name="Species">#REF!</definedName>
    <definedName name="Species.">'Lumber Page'!$E$8</definedName>
    <definedName name="Species_Total">#REF!</definedName>
    <definedName name="SqFt">#REF!</definedName>
    <definedName name="SqFt_per_Item">#REF!</definedName>
    <definedName name="ST_CL">#REF!</definedName>
    <definedName name="Stn">#REF!</definedName>
    <definedName name="Template">'Molding Setup'!$N$10</definedName>
    <definedName name="ten">'Lumber Page'!$N$16</definedName>
    <definedName name="Thickness">#REF!</definedName>
    <definedName name="Thickness.">'Lumber Page'!$E$10</definedName>
    <definedName name="thirteen">'Lumber Page'!$N$19</definedName>
    <definedName name="today">#REF!</definedName>
    <definedName name="Total">'Lumber Page'!$M$28:$M$28</definedName>
    <definedName name="twelve">'Lumber Page'!$N$18</definedName>
    <definedName name="Type">#REF!</definedName>
    <definedName name="Type.">'Lumber Page'!$D$30:$D$33</definedName>
    <definedName name="Types">'Molding Setup'!$F$18:$H$40</definedName>
    <definedName name="Upcharge">'Molding Setup'!$U$32</definedName>
    <definedName name="vendor_base">#REF!</definedName>
    <definedName name="vendor_list">#REF!</definedName>
    <definedName name="Waste">'Molding Setup'!$Y$30</definedName>
    <definedName name="width">'Lumber Page'!$E$26</definedName>
  </definedNames>
  <calcPr fullCalcOnLoad="1"/>
</workbook>
</file>

<file path=xl/comments2.xml><?xml version="1.0" encoding="utf-8"?>
<comments xmlns="http://schemas.openxmlformats.org/spreadsheetml/2006/main">
  <authors>
    <author>Justin Laycock</author>
  </authors>
  <commentList>
    <comment ref="C31" authorId="0">
      <text>
        <r>
          <rPr>
            <sz val="10"/>
            <rFont val="Tahoma"/>
            <family val="0"/>
          </rPr>
          <t xml:space="preserve">
Mldg: A moulding run through a moulder only.  Uses the machines immediately below. Adds one template charge, and knife charges per inch of moulding width .
EX:For a  6" mldg, "template cost" plus "knife cost per inch per knife" times 6 times the "number of knives".
If template is $35 and knife cost per inch per knife of $20 and using two knives:   $35+(20x2x6)=$275 knife and template cost</t>
        </r>
      </text>
    </comment>
    <comment ref="C24" authorId="0">
      <text>
        <r>
          <rPr>
            <sz val="10"/>
            <rFont val="Tahoma"/>
            <family val="0"/>
          </rPr>
          <t xml:space="preserve">
S4SP: S4S with an edge detail added by shaper or router.  Used for short runs to avoid custom knives being made. Uses the machines immediately below. Does not add knife or template charges.
</t>
        </r>
      </text>
    </comment>
    <comment ref="C10" authorId="0">
      <text>
        <r>
          <rPr>
            <sz val="10"/>
            <rFont val="Tahoma"/>
            <family val="2"/>
          </rPr>
          <t xml:space="preserve">
Enter the number of people running each machine after it is set up. If a machine is not used, leave the space blank or at "0".
One person is calculated to set up a machine.</t>
        </r>
        <r>
          <rPr>
            <sz val="8"/>
            <rFont val="Tahoma"/>
            <family val="0"/>
          </rPr>
          <t xml:space="preserve">
</t>
        </r>
        <r>
          <rPr>
            <sz val="10"/>
            <rFont val="Tahoma"/>
            <family val="2"/>
          </rPr>
          <t>You may also rename the tools listed here if others are desired.</t>
        </r>
      </text>
    </comment>
    <comment ref="C36" authorId="0">
      <text>
        <r>
          <rPr>
            <sz val="10"/>
            <rFont val="Tahoma"/>
            <family val="0"/>
          </rPr>
          <t xml:space="preserve">
Crown: A crown moulding run through a moulder only.  Uses the machines immediately below. Adds one template charge, and knife charges per inch of moulding width .
EX:For a  6" crown, "template cost" + "knife cost per inch per knife"x 6 x the "number of knives" .
If template is $35 and knife cost per inch per knife of $20 and using two knives:  $35+($20x2x6)=$275 knife and template cost.</t>
        </r>
      </text>
    </comment>
    <comment ref="C18" authorId="0">
      <text>
        <r>
          <rPr>
            <sz val="10"/>
            <rFont val="Tahoma"/>
            <family val="0"/>
          </rPr>
          <t xml:space="preserve">
S4S: Surfaced four sides. 
Uses the machines immediately below. Does not add knife or template charges.
</t>
        </r>
      </text>
    </comment>
    <comment ref="M16" authorId="0">
      <text>
        <r>
          <rPr>
            <sz val="10"/>
            <rFont val="Tahoma"/>
            <family val="2"/>
          </rPr>
          <t xml:space="preserve">
For each class below, assign the percentage of knife costs you want to charge to the customer. For custom profiles you may wish to charge the full amount, but on a more common profile, you can assign a smaller amount. The class will be assigned to each mldg on the Mouldings page.
The class applies only to Mlgs and Crown. S4S and S4SP do not have knife charges.
EX:
Custom:   100%
Semi Custom: 50%
Standard:10%</t>
        </r>
      </text>
    </comment>
    <comment ref="T34" authorId="0">
      <text>
        <r>
          <rPr>
            <sz val="10"/>
            <rFont val="Tahoma"/>
            <family val="2"/>
          </rPr>
          <t xml:space="preserve">
Enter the cutoff point at which the premium for wide stock will be applied. Use the net width of the smallest moulding that you want the premium to be applied to.
EX: If 9 is entered, all mouldings 9" net width or wider will have a premium added, mouldings smaller than 9" will not.
</t>
        </r>
      </text>
    </comment>
    <comment ref="T32" authorId="0">
      <text>
        <r>
          <rPr>
            <sz val="10"/>
            <rFont val="Tahoma"/>
            <family val="2"/>
          </rPr>
          <t xml:space="preserve">
Additional cost per BF for extra width stock.</t>
        </r>
        <r>
          <rPr>
            <sz val="10"/>
            <rFont val="Tahoma"/>
            <family val="0"/>
          </rPr>
          <t xml:space="preserve">
</t>
        </r>
      </text>
    </comment>
    <comment ref="T8" authorId="0">
      <text>
        <r>
          <rPr>
            <sz val="10"/>
            <rFont val="Tahoma"/>
            <family val="2"/>
          </rPr>
          <t xml:space="preserve">
Enter the cost per board foot for the rough, unplaned lumber.
</t>
        </r>
      </text>
    </comment>
    <comment ref="S8" authorId="0">
      <text>
        <r>
          <rPr>
            <sz val="10"/>
            <rFont val="Tahoma"/>
            <family val="0"/>
          </rPr>
          <t xml:space="preserve">
Enter each species of wood you will use. If more than one thickness of a species is used, enter each thickness separately
</t>
        </r>
      </text>
    </comment>
    <comment ref="M36" authorId="0">
      <text>
        <r>
          <rPr>
            <sz val="10"/>
            <rFont val="Tahoma"/>
            <family val="2"/>
          </rPr>
          <t>Extra width added for machining</t>
        </r>
      </text>
    </comment>
  </commentList>
</comments>
</file>

<file path=xl/comments3.xml><?xml version="1.0" encoding="utf-8"?>
<comments xmlns="http://schemas.openxmlformats.org/spreadsheetml/2006/main">
  <authors>
    <author>Justin Laycock</author>
  </authors>
  <commentList>
    <comment ref="D4" authorId="0">
      <text>
        <r>
          <rPr>
            <sz val="10"/>
            <rFont val="Tahoma"/>
            <family val="0"/>
          </rPr>
          <t xml:space="preserve">
Quantity can be changed to a custom length run or to your break points</t>
        </r>
      </text>
    </comment>
  </commentList>
</comments>
</file>

<file path=xl/comments4.xml><?xml version="1.0" encoding="utf-8"?>
<comments xmlns="http://schemas.openxmlformats.org/spreadsheetml/2006/main">
  <authors>
    <author>Justin Laycock</author>
  </authors>
  <commentList>
    <comment ref="D4" authorId="0">
      <text>
        <r>
          <rPr>
            <sz val="10"/>
            <rFont val="Tahoma"/>
            <family val="0"/>
          </rPr>
          <t xml:space="preserve">
Quantity can be changed to a custom length run or to your break points</t>
        </r>
      </text>
    </comment>
  </commentList>
</comments>
</file>

<file path=xl/comments5.xml><?xml version="1.0" encoding="utf-8"?>
<comments xmlns="http://schemas.openxmlformats.org/spreadsheetml/2006/main">
  <authors>
    <author>Justin Laycock</author>
  </authors>
  <commentList>
    <comment ref="D4" authorId="0">
      <text>
        <r>
          <rPr>
            <sz val="10"/>
            <rFont val="Tahoma"/>
            <family val="0"/>
          </rPr>
          <t xml:space="preserve">
Quantity can be changed to a custom length run or to your break points</t>
        </r>
      </text>
    </comment>
  </commentList>
</comments>
</file>

<file path=xl/comments6.xml><?xml version="1.0" encoding="utf-8"?>
<comments xmlns="http://schemas.openxmlformats.org/spreadsheetml/2006/main">
  <authors>
    <author>Justin Laycock</author>
  </authors>
  <commentList>
    <comment ref="D4" authorId="0">
      <text>
        <r>
          <rPr>
            <sz val="10"/>
            <rFont val="Tahoma"/>
            <family val="0"/>
          </rPr>
          <t xml:space="preserve">
Quantity can be changed to a custom length run or to your break points</t>
        </r>
      </text>
    </comment>
  </commentList>
</comments>
</file>

<file path=xl/sharedStrings.xml><?xml version="1.0" encoding="utf-8"?>
<sst xmlns="http://schemas.openxmlformats.org/spreadsheetml/2006/main" count="93" uniqueCount="66">
  <si>
    <t>Species</t>
  </si>
  <si>
    <t>Sander</t>
  </si>
  <si>
    <t>Shaper</t>
  </si>
  <si>
    <t>Quantity</t>
  </si>
  <si>
    <t>Type</t>
  </si>
  <si>
    <t>Lumber</t>
  </si>
  <si>
    <t>LF</t>
  </si>
  <si>
    <t>Cost/BF</t>
  </si>
  <si>
    <t>Minimum width for premium</t>
  </si>
  <si>
    <t>Wide stock premium per BF</t>
  </si>
  <si>
    <t>Calculator</t>
  </si>
  <si>
    <t xml:space="preserve">Shop labor rate </t>
  </si>
  <si>
    <t>Moulder</t>
  </si>
  <si>
    <t>Mldg</t>
  </si>
  <si>
    <t>S4SP</t>
  </si>
  <si>
    <t>S4S</t>
  </si>
  <si>
    <t>Crown</t>
  </si>
  <si>
    <t>Ripsaw</t>
  </si>
  <si>
    <t>Custom</t>
  </si>
  <si>
    <t>Width</t>
  </si>
  <si>
    <t>Template cost per profile</t>
  </si>
  <si>
    <t>Knife cost per inch per knife</t>
  </si>
  <si>
    <t>Number of knives made</t>
  </si>
  <si>
    <t>Class</t>
  </si>
  <si>
    <t>Standard</t>
  </si>
  <si>
    <t>Semi-custom</t>
  </si>
  <si>
    <t>Setup Cost</t>
  </si>
  <si>
    <t>Run Cost</t>
  </si>
  <si>
    <t xml:space="preserve"> Time (Hrs)</t>
  </si>
  <si>
    <t>Setup</t>
  </si>
  <si>
    <t>Moulding Calculator</t>
  </si>
  <si>
    <t>Options</t>
  </si>
  <si>
    <t>Finished Thickness</t>
  </si>
  <si>
    <t>S Maple</t>
  </si>
  <si>
    <t>Poplar</t>
  </si>
  <si>
    <t>Markup</t>
  </si>
  <si>
    <t>Walnut</t>
  </si>
  <si>
    <t>Hard Maple</t>
  </si>
  <si>
    <t>Hickory</t>
  </si>
  <si>
    <t>Cherry</t>
  </si>
  <si>
    <t>Waste % From SLR</t>
  </si>
  <si>
    <t>Ripsaw blade thickness</t>
  </si>
  <si>
    <t>Waste % from ripping width</t>
  </si>
  <si>
    <t>Waste % unusable lumber</t>
  </si>
  <si>
    <t>Waste</t>
  </si>
  <si>
    <t>Other Costs</t>
  </si>
  <si>
    <t>Total Waste %</t>
  </si>
  <si>
    <t>Total added width</t>
  </si>
  <si>
    <t>Total S2S &amp; SLR</t>
  </si>
  <si>
    <t>Cost / BF to SLR1E</t>
  </si>
  <si>
    <t>Cost / BF to S2S</t>
  </si>
  <si>
    <t>Knives</t>
  </si>
  <si>
    <t xml:space="preserve">Setup cost </t>
  </si>
  <si>
    <t>Run cost</t>
  </si>
  <si>
    <t>Total</t>
  </si>
  <si>
    <t xml:space="preserve"> </t>
  </si>
  <si>
    <t xml:space="preserve"> LF</t>
  </si>
  <si>
    <t xml:space="preserve">Net BF </t>
  </si>
  <si>
    <t xml:space="preserve">BF Waste </t>
  </si>
  <si>
    <t>BF Total</t>
  </si>
  <si>
    <t>S2S&amp;SLR</t>
  </si>
  <si>
    <t>Width added for machining</t>
  </si>
  <si>
    <t>Machines</t>
  </si>
  <si>
    <t>Moulding Types</t>
  </si>
  <si>
    <t>4/4 Red Oak</t>
  </si>
  <si>
    <t>5/4 Red Oak</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</si>
</sst>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4"/>
    <numFmt numFmtId="165" formatCode="#\ ??/16"/>
    <numFmt numFmtId="166" formatCode="&quot;$&quot;#,##0.00"/>
    <numFmt numFmtId="167" formatCode="00000"/>
    <numFmt numFmtId="168" formatCode="0.0"/>
    <numFmt numFmtId="169" formatCode="#,##0.000"/>
    <numFmt numFmtId="170" formatCode="#,##0.0000"/>
    <numFmt numFmtId="171" formatCode="0.0000"/>
    <numFmt numFmtId="172" formatCode="&quot;$&quot;#,##0.0000"/>
    <numFmt numFmtId="173" formatCode="#,##0.0_);\(#,##0.0\)"/>
    <numFmt numFmtId="174" formatCode="_(* #,##0.0_);_(* \(#,##0.0\);_(* &quot;-&quot;?_);_(@_)"/>
    <numFmt numFmtId="175" formatCode="m/d/yyyy"/>
    <numFmt numFmtId="176" formatCode="&quot;Yes&quot;;&quot;Yes&quot;;&quot;No&quot;"/>
    <numFmt numFmtId="177" formatCode="&quot;True&quot;;&quot;True&quot;;&quot;False&quot;"/>
    <numFmt numFmtId="178" formatCode="&quot;On&quot;;&quot;On&quot;;&quot;Off&quot;"/>
    <numFmt numFmtId="179" formatCode="mm/dd/yy"/>
    <numFmt numFmtId="180" formatCode="mmmm\ d\,\ yyyy"/>
    <numFmt numFmtId="181" formatCode="m/d"/>
    <numFmt numFmtId="182" formatCode="&quot;$&quot;#,##0.000"/>
    <numFmt numFmtId="183" formatCode="#,##0.0"/>
  </numFmts>
  <fonts count="28">
    <font>
      <sz val="10"/>
      <name val="Arial"/>
      <family val="0"/>
    </font>
    <font>
      <sz val="10"/>
      <color indexed="10"/>
      <name val="Arial"/>
      <family val="2"/>
    </font>
    <font>
      <sz val="10"/>
      <name val="Tahoma"/>
      <family val="0"/>
    </font>
    <font>
      <sz val="10"/>
      <color indexed="23"/>
      <name val="Arial"/>
      <family val="2"/>
    </font>
    <font>
      <u val="single"/>
      <sz val="10"/>
      <color indexed="12"/>
      <name val="Arial"/>
      <family val="0"/>
    </font>
    <font>
      <u val="single"/>
      <sz val="10"/>
      <color indexed="36"/>
      <name val="Arial"/>
      <family val="0"/>
    </font>
    <font>
      <sz val="11"/>
      <name val="Arial"/>
      <family val="2"/>
    </font>
    <font>
      <b/>
      <sz val="12"/>
      <name val="Arial"/>
      <family val="2"/>
    </font>
    <font>
      <sz val="8"/>
      <name val="Tahoma"/>
      <family val="0"/>
    </font>
    <font>
      <sz val="10"/>
      <color indexed="9"/>
      <name val="Arial"/>
      <family val="2"/>
    </font>
    <font>
      <b/>
      <sz val="11"/>
      <name val="Arial"/>
      <family val="2"/>
    </font>
    <font>
      <b/>
      <sz val="20"/>
      <color indexed="9"/>
      <name val="Arial"/>
      <family val="2"/>
    </font>
    <font>
      <b/>
      <sz val="14"/>
      <color indexed="9"/>
      <name val="Arial"/>
      <family val="2"/>
    </font>
    <font>
      <b/>
      <sz val="12"/>
      <color indexed="9"/>
      <name val="Arial"/>
      <family val="2"/>
    </font>
    <font>
      <sz val="11"/>
      <color indexed="10"/>
      <name val="Arial"/>
      <family val="2"/>
    </font>
    <font>
      <sz val="11"/>
      <color indexed="23"/>
      <name val="Arial"/>
      <family val="2"/>
    </font>
    <font>
      <sz val="11"/>
      <color indexed="18"/>
      <name val="Arial"/>
      <family val="2"/>
    </font>
    <font>
      <sz val="10"/>
      <color indexed="20"/>
      <name val="Arial"/>
      <family val="2"/>
    </font>
    <font>
      <sz val="11"/>
      <color indexed="20"/>
      <name val="Arial"/>
      <family val="2"/>
    </font>
    <font>
      <sz val="11"/>
      <color indexed="60"/>
      <name val="Arial"/>
      <family val="2"/>
    </font>
    <font>
      <b/>
      <sz val="10"/>
      <name val="Arial"/>
      <family val="2"/>
    </font>
    <font>
      <b/>
      <sz val="10"/>
      <color indexed="10"/>
      <name val="Arial"/>
      <family val="2"/>
    </font>
    <font>
      <sz val="10"/>
      <color indexed="8"/>
      <name val="Arial"/>
      <family val="2"/>
    </font>
    <font>
      <sz val="16"/>
      <color indexed="9"/>
      <name val="Arial"/>
      <family val="2"/>
    </font>
    <font>
      <u val="single"/>
      <sz val="12"/>
      <color indexed="12"/>
      <name val="Arial"/>
      <family val="2"/>
    </font>
    <font>
      <b/>
      <sz val="11"/>
      <color indexed="10"/>
      <name val="Arial"/>
      <family val="2"/>
    </font>
    <font>
      <b/>
      <sz val="16"/>
      <color indexed="9"/>
      <name val="Arial"/>
      <family val="2"/>
    </font>
    <font>
      <b/>
      <sz val="8"/>
      <name val="Arial"/>
      <family val="2"/>
    </font>
  </fonts>
  <fills count="15">
    <fill>
      <patternFill/>
    </fill>
    <fill>
      <patternFill patternType="gray125"/>
    </fill>
    <fill>
      <patternFill patternType="solid">
        <fgColor indexed="20"/>
        <bgColor indexed="64"/>
      </patternFill>
    </fill>
    <fill>
      <patternFill patternType="solid">
        <fgColor indexed="63"/>
        <bgColor indexed="64"/>
      </patternFill>
    </fill>
    <fill>
      <patternFill patternType="solid">
        <fgColor indexed="62"/>
        <bgColor indexed="64"/>
      </patternFill>
    </fill>
    <fill>
      <patternFill patternType="solid">
        <fgColor indexed="61"/>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mediumGray">
        <fgColor indexed="9"/>
        <bgColor indexed="43"/>
      </patternFill>
    </fill>
    <fill>
      <patternFill patternType="solid">
        <fgColor indexed="59"/>
        <bgColor indexed="64"/>
      </patternFill>
    </fill>
    <fill>
      <patternFill patternType="solid">
        <fgColor indexed="22"/>
        <bgColor indexed="64"/>
      </patternFill>
    </fill>
    <fill>
      <patternFill patternType="darkGray">
        <fgColor indexed="9"/>
        <bgColor indexed="9"/>
      </patternFill>
    </fill>
    <fill>
      <patternFill patternType="mediumGray">
        <fgColor indexed="9"/>
        <bgColor indexed="9"/>
      </patternFill>
    </fill>
  </fills>
  <borders count="27">
    <border>
      <left/>
      <right/>
      <top/>
      <bottom/>
      <diagonal/>
    </border>
    <border>
      <left style="medium">
        <color indexed="9"/>
      </left>
      <right>
        <color indexed="63"/>
      </right>
      <top>
        <color indexed="63"/>
      </top>
      <bottom>
        <color indexed="63"/>
      </bottom>
    </border>
    <border>
      <left>
        <color indexed="63"/>
      </left>
      <right style="medium">
        <color indexed="55"/>
      </right>
      <top>
        <color indexed="63"/>
      </top>
      <bottom>
        <color indexed="63"/>
      </bottom>
    </border>
    <border>
      <left>
        <color indexed="63"/>
      </left>
      <right>
        <color indexed="63"/>
      </right>
      <top>
        <color indexed="63"/>
      </top>
      <bottom style="medium">
        <color indexed="55"/>
      </bottom>
    </border>
    <border>
      <left style="medium">
        <color indexed="9"/>
      </left>
      <right>
        <color indexed="63"/>
      </right>
      <top>
        <color indexed="63"/>
      </top>
      <bottom style="medium">
        <color indexed="55"/>
      </bottom>
    </border>
    <border>
      <left>
        <color indexed="63"/>
      </left>
      <right style="medium">
        <color indexed="55"/>
      </right>
      <top>
        <color indexed="63"/>
      </top>
      <bottom style="medium">
        <color indexed="55"/>
      </bottom>
    </border>
    <border>
      <left>
        <color indexed="63"/>
      </left>
      <right>
        <color indexed="63"/>
      </right>
      <top style="medium">
        <color indexed="9"/>
      </top>
      <bottom>
        <color indexed="63"/>
      </bottom>
    </border>
    <border>
      <left>
        <color indexed="63"/>
      </left>
      <right style="medium">
        <color indexed="55"/>
      </right>
      <top style="medium">
        <color indexed="9"/>
      </top>
      <bottom>
        <color indexed="63"/>
      </bottom>
    </border>
    <border>
      <left style="medium">
        <color indexed="9"/>
      </left>
      <right>
        <color indexed="63"/>
      </right>
      <top style="medium">
        <color indexed="9"/>
      </top>
      <bottom>
        <color indexed="63"/>
      </bottom>
    </border>
    <border>
      <left style="medium">
        <color indexed="23"/>
      </left>
      <right>
        <color indexed="63"/>
      </right>
      <top style="medium">
        <color indexed="23"/>
      </top>
      <bottom>
        <color indexed="63"/>
      </bottom>
    </border>
    <border>
      <left style="medium">
        <color indexed="23"/>
      </left>
      <right style="dotted">
        <color indexed="23"/>
      </right>
      <top style="medium">
        <color indexed="23"/>
      </top>
      <bottom style="dotted">
        <color indexed="23"/>
      </bottom>
    </border>
    <border>
      <left style="medium">
        <color indexed="23"/>
      </left>
      <right style="dotted">
        <color indexed="23"/>
      </right>
      <top style="dotted">
        <color indexed="23"/>
      </top>
      <bottom style="dotted">
        <color indexed="23"/>
      </bottom>
    </border>
    <border>
      <left style="medium">
        <color indexed="23"/>
      </left>
      <right style="medium">
        <color indexed="9"/>
      </right>
      <top style="medium">
        <color indexed="23"/>
      </top>
      <bottom style="medium">
        <color indexed="9"/>
      </bottom>
    </border>
    <border>
      <left style="medium">
        <color indexed="23"/>
      </left>
      <right style="medium">
        <color indexed="9"/>
      </right>
      <top style="medium">
        <color indexed="23"/>
      </top>
      <bottom>
        <color indexed="63"/>
      </bottom>
    </border>
    <border>
      <left style="medium">
        <color indexed="23"/>
      </left>
      <right style="medium">
        <color indexed="9"/>
      </right>
      <top>
        <color indexed="63"/>
      </top>
      <bottom>
        <color indexed="63"/>
      </bottom>
    </border>
    <border>
      <left style="medium">
        <color indexed="23"/>
      </left>
      <right style="medium">
        <color indexed="9"/>
      </right>
      <top>
        <color indexed="63"/>
      </top>
      <bottom style="medium">
        <color indexed="9"/>
      </bottom>
    </border>
    <border>
      <left>
        <color indexed="63"/>
      </left>
      <right style="medium">
        <color indexed="9"/>
      </right>
      <top style="medium">
        <color indexed="23"/>
      </top>
      <bottom>
        <color indexed="63"/>
      </bottom>
    </border>
    <border>
      <left style="medium">
        <color indexed="23"/>
      </left>
      <right>
        <color indexed="63"/>
      </right>
      <top>
        <color indexed="63"/>
      </top>
      <bottom>
        <color indexed="63"/>
      </bottom>
    </border>
    <border>
      <left>
        <color indexed="63"/>
      </left>
      <right style="medium">
        <color indexed="9"/>
      </right>
      <top>
        <color indexed="63"/>
      </top>
      <bottom>
        <color indexed="63"/>
      </bottom>
    </border>
    <border>
      <left style="medium">
        <color indexed="23"/>
      </left>
      <right>
        <color indexed="63"/>
      </right>
      <top>
        <color indexed="63"/>
      </top>
      <bottom style="medium">
        <color indexed="9"/>
      </bottom>
    </border>
    <border>
      <left>
        <color indexed="63"/>
      </left>
      <right style="medium">
        <color indexed="9"/>
      </right>
      <top>
        <color indexed="63"/>
      </top>
      <bottom style="medium">
        <color indexed="9"/>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color indexed="23"/>
      </top>
      <bottom>
        <color indexed="63"/>
      </bottom>
    </border>
    <border>
      <left style="dotted">
        <color indexed="23"/>
      </left>
      <right>
        <color indexed="63"/>
      </right>
      <top style="medium">
        <color indexed="23"/>
      </top>
      <bottom style="dotted">
        <color indexed="23"/>
      </bottom>
    </border>
    <border>
      <left style="dotted">
        <color indexed="23"/>
      </left>
      <right>
        <color indexed="63"/>
      </right>
      <top style="dotted">
        <color indexed="23"/>
      </top>
      <bottom style="dotted">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93">
    <xf numFmtId="0" fontId="0" fillId="0" borderId="0" xfId="0" applyAlignment="1">
      <alignment/>
    </xf>
    <xf numFmtId="0" fontId="0" fillId="0" borderId="0" xfId="0" applyAlignment="1" applyProtection="1">
      <alignment/>
      <protection hidden="1"/>
    </xf>
    <xf numFmtId="0" fontId="0" fillId="0" borderId="0" xfId="0" applyAlignment="1" applyProtection="1">
      <alignment horizontal="center"/>
      <protection hidden="1"/>
    </xf>
    <xf numFmtId="0" fontId="0" fillId="2" borderId="0" xfId="0" applyFill="1" applyBorder="1" applyAlignment="1" applyProtection="1">
      <alignment/>
      <protection hidden="1"/>
    </xf>
    <xf numFmtId="0" fontId="0" fillId="2" borderId="0" xfId="0" applyFill="1" applyBorder="1" applyAlignment="1" applyProtection="1">
      <alignment horizontal="center"/>
      <protection hidden="1"/>
    </xf>
    <xf numFmtId="172" fontId="3" fillId="2" borderId="0" xfId="0" applyNumberFormat="1" applyFont="1" applyFill="1" applyBorder="1" applyAlignment="1" applyProtection="1">
      <alignment horizontal="center"/>
      <protection hidden="1"/>
    </xf>
    <xf numFmtId="0" fontId="0" fillId="2" borderId="1" xfId="0" applyFill="1" applyBorder="1" applyAlignment="1" applyProtection="1">
      <alignment/>
      <protection hidden="1"/>
    </xf>
    <xf numFmtId="0" fontId="0" fillId="2" borderId="2" xfId="0" applyFill="1" applyBorder="1" applyAlignment="1" applyProtection="1">
      <alignment/>
      <protection hidden="1"/>
    </xf>
    <xf numFmtId="0" fontId="0" fillId="2" borderId="3" xfId="0" applyFill="1" applyBorder="1" applyAlignment="1" applyProtection="1">
      <alignment horizontal="center"/>
      <protection hidden="1"/>
    </xf>
    <xf numFmtId="0" fontId="0" fillId="2" borderId="4" xfId="0" applyFill="1" applyBorder="1" applyAlignment="1" applyProtection="1">
      <alignment/>
      <protection hidden="1"/>
    </xf>
    <xf numFmtId="0" fontId="0" fillId="2" borderId="3" xfId="0" applyFill="1" applyBorder="1" applyAlignment="1" applyProtection="1">
      <alignment/>
      <protection hidden="1"/>
    </xf>
    <xf numFmtId="0" fontId="0" fillId="2" borderId="5" xfId="0" applyFill="1" applyBorder="1" applyAlignment="1" applyProtection="1">
      <alignment/>
      <protection hidden="1"/>
    </xf>
    <xf numFmtId="0" fontId="0" fillId="3" borderId="0" xfId="0" applyFill="1" applyAlignment="1" applyProtection="1">
      <alignment/>
      <protection hidden="1"/>
    </xf>
    <xf numFmtId="0" fontId="0" fillId="3" borderId="0" xfId="0" applyFill="1" applyBorder="1" applyAlignment="1" applyProtection="1">
      <alignment/>
      <protection hidden="1"/>
    </xf>
    <xf numFmtId="0" fontId="0" fillId="3" borderId="0" xfId="0" applyFill="1" applyAlignment="1" applyProtection="1">
      <alignment horizontal="center"/>
      <protection hidden="1"/>
    </xf>
    <xf numFmtId="0" fontId="0" fillId="2" borderId="1" xfId="0" applyFill="1" applyBorder="1" applyAlignment="1" applyProtection="1">
      <alignment horizontal="center"/>
      <protection hidden="1"/>
    </xf>
    <xf numFmtId="0" fontId="1" fillId="2" borderId="0" xfId="0" applyFont="1" applyFill="1" applyBorder="1" applyAlignment="1" applyProtection="1">
      <alignment/>
      <protection hidden="1"/>
    </xf>
    <xf numFmtId="0" fontId="0" fillId="3" borderId="0" xfId="0" applyFill="1" applyBorder="1" applyAlignment="1" applyProtection="1">
      <alignment horizontal="center"/>
      <protection hidden="1"/>
    </xf>
    <xf numFmtId="0" fontId="0" fillId="4" borderId="6" xfId="0" applyFill="1" applyBorder="1" applyAlignment="1" applyProtection="1">
      <alignment/>
      <protection hidden="1"/>
    </xf>
    <xf numFmtId="0" fontId="0" fillId="4" borderId="7" xfId="0" applyFill="1" applyBorder="1" applyAlignment="1" applyProtection="1">
      <alignment/>
      <protection hidden="1"/>
    </xf>
    <xf numFmtId="0" fontId="9" fillId="4" borderId="6" xfId="0" applyFont="1" applyFill="1" applyBorder="1" applyAlignment="1" applyProtection="1">
      <alignment/>
      <protection hidden="1"/>
    </xf>
    <xf numFmtId="0" fontId="9" fillId="4" borderId="7" xfId="0" applyFont="1" applyFill="1" applyBorder="1" applyAlignment="1" applyProtection="1">
      <alignment/>
      <protection hidden="1"/>
    </xf>
    <xf numFmtId="0" fontId="3" fillId="4" borderId="6" xfId="0" applyFont="1" applyFill="1" applyBorder="1" applyAlignment="1" applyProtection="1">
      <alignment/>
      <protection hidden="1"/>
    </xf>
    <xf numFmtId="0" fontId="3" fillId="4" borderId="7" xfId="0" applyFont="1" applyFill="1" applyBorder="1" applyAlignment="1" applyProtection="1">
      <alignment/>
      <protection hidden="1"/>
    </xf>
    <xf numFmtId="172" fontId="3" fillId="4" borderId="6" xfId="0" applyNumberFormat="1" applyFont="1" applyFill="1" applyBorder="1" applyAlignment="1" applyProtection="1">
      <alignment horizontal="center"/>
      <protection hidden="1"/>
    </xf>
    <xf numFmtId="172" fontId="3" fillId="4" borderId="7" xfId="0" applyNumberFormat="1" applyFont="1" applyFill="1" applyBorder="1" applyAlignment="1" applyProtection="1">
      <alignment horizontal="center"/>
      <protection hidden="1"/>
    </xf>
    <xf numFmtId="0" fontId="0" fillId="4" borderId="6" xfId="0" applyFill="1" applyBorder="1" applyAlignment="1" applyProtection="1">
      <alignment horizontal="center"/>
      <protection hidden="1"/>
    </xf>
    <xf numFmtId="0" fontId="11" fillId="4" borderId="6" xfId="0" applyFont="1" applyFill="1" applyBorder="1" applyAlignment="1" applyProtection="1">
      <alignment horizontal="left"/>
      <protection hidden="1"/>
    </xf>
    <xf numFmtId="0" fontId="11" fillId="4" borderId="6" xfId="0" applyFont="1" applyFill="1" applyBorder="1" applyAlignment="1" applyProtection="1">
      <alignment/>
      <protection hidden="1"/>
    </xf>
    <xf numFmtId="0" fontId="11" fillId="4" borderId="8" xfId="0" applyFont="1" applyFill="1" applyBorder="1" applyAlignment="1" applyProtection="1">
      <alignment/>
      <protection hidden="1"/>
    </xf>
    <xf numFmtId="0" fontId="13" fillId="4" borderId="8" xfId="0" applyFont="1" applyFill="1" applyBorder="1" applyAlignment="1" applyProtection="1">
      <alignment/>
      <protection hidden="1"/>
    </xf>
    <xf numFmtId="0" fontId="13" fillId="4" borderId="8" xfId="0" applyFont="1" applyFill="1" applyBorder="1" applyAlignment="1" applyProtection="1">
      <alignment horizontal="left"/>
      <protection hidden="1"/>
    </xf>
    <xf numFmtId="0" fontId="6" fillId="2" borderId="0" xfId="0" applyFont="1" applyFill="1" applyBorder="1" applyAlignment="1" applyProtection="1">
      <alignment horizontal="center"/>
      <protection hidden="1"/>
    </xf>
    <xf numFmtId="0" fontId="6" fillId="2" borderId="0" xfId="0" applyFont="1" applyFill="1" applyBorder="1" applyAlignment="1" applyProtection="1">
      <alignment horizontal="right"/>
      <protection hidden="1"/>
    </xf>
    <xf numFmtId="0" fontId="6" fillId="5" borderId="9" xfId="0" applyFont="1" applyFill="1" applyBorder="1" applyAlignment="1" applyProtection="1">
      <alignment horizontal="center"/>
      <protection hidden="1"/>
    </xf>
    <xf numFmtId="0" fontId="6" fillId="2" borderId="1" xfId="0" applyFont="1" applyFill="1" applyBorder="1" applyAlignment="1" applyProtection="1">
      <alignment/>
      <protection hidden="1"/>
    </xf>
    <xf numFmtId="0" fontId="6" fillId="2" borderId="0" xfId="0" applyFont="1" applyFill="1" applyBorder="1" applyAlignment="1" applyProtection="1">
      <alignment/>
      <protection hidden="1"/>
    </xf>
    <xf numFmtId="0" fontId="6" fillId="2" borderId="1" xfId="0" applyFont="1" applyFill="1" applyBorder="1" applyAlignment="1" applyProtection="1">
      <alignment horizontal="center"/>
      <protection hidden="1"/>
    </xf>
    <xf numFmtId="0" fontId="6" fillId="2" borderId="2" xfId="0" applyFont="1" applyFill="1" applyBorder="1" applyAlignment="1" applyProtection="1">
      <alignment/>
      <protection hidden="1"/>
    </xf>
    <xf numFmtId="172" fontId="15" fillId="2" borderId="4" xfId="0" applyNumberFormat="1" applyFont="1" applyFill="1" applyBorder="1" applyAlignment="1" applyProtection="1">
      <alignment horizontal="center"/>
      <protection hidden="1"/>
    </xf>
    <xf numFmtId="172" fontId="15" fillId="2" borderId="3" xfId="0" applyNumberFormat="1" applyFont="1" applyFill="1" applyBorder="1" applyAlignment="1" applyProtection="1">
      <alignment horizontal="center"/>
      <protection hidden="1"/>
    </xf>
    <xf numFmtId="0" fontId="16" fillId="2" borderId="0" xfId="0" applyFont="1" applyFill="1" applyBorder="1" applyAlignment="1" applyProtection="1">
      <alignment/>
      <protection hidden="1"/>
    </xf>
    <xf numFmtId="0" fontId="6" fillId="2" borderId="3" xfId="0" applyFont="1" applyFill="1" applyBorder="1" applyAlignment="1" applyProtection="1">
      <alignment/>
      <protection hidden="1"/>
    </xf>
    <xf numFmtId="0" fontId="6" fillId="2" borderId="1" xfId="0" applyFont="1" applyFill="1" applyBorder="1" applyAlignment="1" applyProtection="1">
      <alignment horizontal="right"/>
      <protection hidden="1"/>
    </xf>
    <xf numFmtId="0" fontId="6" fillId="2" borderId="0" xfId="0" applyFont="1" applyFill="1" applyBorder="1" applyAlignment="1" applyProtection="1">
      <alignment horizontal="left"/>
      <protection hidden="1"/>
    </xf>
    <xf numFmtId="166" fontId="6" fillId="2" borderId="0" xfId="0" applyNumberFormat="1" applyFont="1" applyFill="1" applyBorder="1" applyAlignment="1" applyProtection="1">
      <alignment horizontal="center"/>
      <protection hidden="1"/>
    </xf>
    <xf numFmtId="166" fontId="6" fillId="2" borderId="2" xfId="0" applyNumberFormat="1" applyFont="1" applyFill="1" applyBorder="1" applyAlignment="1" applyProtection="1">
      <alignment horizontal="center"/>
      <protection hidden="1"/>
    </xf>
    <xf numFmtId="0" fontId="6" fillId="2" borderId="4" xfId="0" applyFont="1" applyFill="1" applyBorder="1" applyAlignment="1" applyProtection="1">
      <alignment horizontal="center"/>
      <protection hidden="1"/>
    </xf>
    <xf numFmtId="0" fontId="6" fillId="2" borderId="3" xfId="0" applyFont="1" applyFill="1" applyBorder="1" applyAlignment="1" applyProtection="1">
      <alignment horizontal="center"/>
      <protection hidden="1"/>
    </xf>
    <xf numFmtId="0" fontId="6" fillId="2" borderId="3" xfId="0" applyFont="1" applyFill="1" applyBorder="1" applyAlignment="1" applyProtection="1">
      <alignment/>
      <protection hidden="1"/>
    </xf>
    <xf numFmtId="0" fontId="6" fillId="2" borderId="5" xfId="0" applyFont="1" applyFill="1" applyBorder="1" applyAlignment="1" applyProtection="1">
      <alignment horizontal="center"/>
      <protection hidden="1"/>
    </xf>
    <xf numFmtId="172" fontId="6" fillId="2" borderId="0" xfId="0" applyNumberFormat="1" applyFont="1" applyFill="1" applyBorder="1" applyAlignment="1" applyProtection="1">
      <alignment horizontal="center"/>
      <protection hidden="1"/>
    </xf>
    <xf numFmtId="0" fontId="10" fillId="2" borderId="1" xfId="0" applyFont="1" applyFill="1" applyBorder="1" applyAlignment="1" applyProtection="1">
      <alignment horizontal="center"/>
      <protection hidden="1"/>
    </xf>
    <xf numFmtId="0" fontId="6" fillId="2" borderId="0" xfId="0" applyFont="1" applyFill="1" applyBorder="1" applyAlignment="1" applyProtection="1">
      <alignment wrapText="1"/>
      <protection hidden="1"/>
    </xf>
    <xf numFmtId="0" fontId="6" fillId="2" borderId="0" xfId="0" applyFont="1" applyFill="1" applyBorder="1" applyAlignment="1" applyProtection="1">
      <alignment horizontal="left" wrapText="1" indent="1"/>
      <protection hidden="1"/>
    </xf>
    <xf numFmtId="0" fontId="10" fillId="2" borderId="0" xfId="0" applyFont="1" applyFill="1" applyBorder="1" applyAlignment="1" applyProtection="1">
      <alignment horizontal="center"/>
      <protection hidden="1"/>
    </xf>
    <xf numFmtId="172" fontId="15" fillId="2" borderId="0" xfId="0" applyNumberFormat="1" applyFont="1" applyFill="1" applyBorder="1" applyAlignment="1" applyProtection="1">
      <alignment horizontal="center"/>
      <protection hidden="1"/>
    </xf>
    <xf numFmtId="0" fontId="15" fillId="2" borderId="2" xfId="0" applyFont="1" applyFill="1" applyBorder="1" applyAlignment="1" applyProtection="1">
      <alignment/>
      <protection hidden="1"/>
    </xf>
    <xf numFmtId="172" fontId="15" fillId="2" borderId="1" xfId="0" applyNumberFormat="1" applyFont="1" applyFill="1" applyBorder="1" applyAlignment="1" applyProtection="1">
      <alignment horizontal="center"/>
      <protection hidden="1"/>
    </xf>
    <xf numFmtId="0" fontId="14" fillId="6" borderId="10" xfId="0" applyFont="1" applyFill="1" applyBorder="1" applyAlignment="1" applyProtection="1">
      <alignment/>
      <protection locked="0"/>
    </xf>
    <xf numFmtId="0" fontId="14" fillId="7" borderId="11" xfId="0" applyFont="1" applyFill="1" applyBorder="1" applyAlignment="1" applyProtection="1">
      <alignment/>
      <protection locked="0"/>
    </xf>
    <xf numFmtId="0" fontId="14" fillId="6" borderId="11" xfId="0" applyFont="1" applyFill="1" applyBorder="1" applyAlignment="1" applyProtection="1">
      <alignment/>
      <protection locked="0"/>
    </xf>
    <xf numFmtId="166" fontId="14" fillId="5" borderId="12" xfId="0" applyNumberFormat="1" applyFont="1" applyFill="1" applyBorder="1" applyAlignment="1" applyProtection="1">
      <alignment horizontal="center"/>
      <protection locked="0"/>
    </xf>
    <xf numFmtId="9" fontId="14" fillId="5" borderId="12" xfId="0" applyNumberFormat="1" applyFont="1" applyFill="1" applyBorder="1" applyAlignment="1" applyProtection="1">
      <alignment horizontal="center"/>
      <protection locked="0"/>
    </xf>
    <xf numFmtId="13" fontId="14" fillId="5" borderId="12" xfId="0" applyNumberFormat="1" applyFont="1" applyFill="1" applyBorder="1" applyAlignment="1" applyProtection="1">
      <alignment horizontal="right"/>
      <protection locked="0"/>
    </xf>
    <xf numFmtId="0" fontId="14" fillId="5" borderId="13" xfId="0" applyFont="1" applyFill="1" applyBorder="1" applyAlignment="1" applyProtection="1">
      <alignment horizontal="center"/>
      <protection locked="0"/>
    </xf>
    <xf numFmtId="0" fontId="14" fillId="5" borderId="14" xfId="0" applyFont="1" applyFill="1" applyBorder="1" applyAlignment="1" applyProtection="1">
      <alignment horizontal="center"/>
      <protection locked="0"/>
    </xf>
    <xf numFmtId="0" fontId="14" fillId="5" borderId="15" xfId="0" applyFont="1" applyFill="1" applyBorder="1" applyAlignment="1" applyProtection="1">
      <alignment horizontal="center"/>
      <protection locked="0"/>
    </xf>
    <xf numFmtId="13" fontId="14" fillId="5" borderId="12" xfId="0" applyNumberFormat="1" applyFont="1" applyFill="1" applyBorder="1" applyAlignment="1" applyProtection="1">
      <alignment horizontal="center"/>
      <protection locked="0"/>
    </xf>
    <xf numFmtId="0" fontId="14" fillId="5" borderId="12" xfId="0" applyFont="1" applyFill="1" applyBorder="1" applyAlignment="1" applyProtection="1">
      <alignment horizontal="center"/>
      <protection locked="0"/>
    </xf>
    <xf numFmtId="1" fontId="14" fillId="5" borderId="9" xfId="0" applyNumberFormat="1" applyFont="1" applyFill="1" applyBorder="1" applyAlignment="1" applyProtection="1">
      <alignment horizontal="center"/>
      <protection locked="0"/>
    </xf>
    <xf numFmtId="1" fontId="14" fillId="5" borderId="16" xfId="0" applyNumberFormat="1" applyFont="1" applyFill="1" applyBorder="1" applyAlignment="1" applyProtection="1">
      <alignment horizontal="center"/>
      <protection locked="0"/>
    </xf>
    <xf numFmtId="1" fontId="14" fillId="5" borderId="17" xfId="0" applyNumberFormat="1" applyFont="1" applyFill="1" applyBorder="1" applyAlignment="1" applyProtection="1">
      <alignment horizontal="center"/>
      <protection locked="0"/>
    </xf>
    <xf numFmtId="1" fontId="14" fillId="5" borderId="18" xfId="0" applyNumberFormat="1" applyFont="1" applyFill="1" applyBorder="1" applyAlignment="1" applyProtection="1">
      <alignment horizontal="center"/>
      <protection locked="0"/>
    </xf>
    <xf numFmtId="1" fontId="14" fillId="5" borderId="19" xfId="0" applyNumberFormat="1" applyFont="1" applyFill="1" applyBorder="1" applyAlignment="1" applyProtection="1">
      <alignment horizontal="center"/>
      <protection locked="0"/>
    </xf>
    <xf numFmtId="1" fontId="14" fillId="5" borderId="20" xfId="0" applyNumberFormat="1" applyFont="1" applyFill="1" applyBorder="1" applyAlignment="1" applyProtection="1">
      <alignment horizontal="center"/>
      <protection locked="0"/>
    </xf>
    <xf numFmtId="0" fontId="13" fillId="4" borderId="6" xfId="0" applyFont="1" applyFill="1" applyBorder="1" applyAlignment="1" applyProtection="1">
      <alignment horizontal="center"/>
      <protection hidden="1" locked="0"/>
    </xf>
    <xf numFmtId="0" fontId="0" fillId="4" borderId="6" xfId="0" applyFill="1" applyBorder="1" applyAlignment="1" applyProtection="1">
      <alignment/>
      <protection hidden="1" locked="0"/>
    </xf>
    <xf numFmtId="0" fontId="12" fillId="4" borderId="8" xfId="0" applyFont="1" applyFill="1" applyBorder="1" applyAlignment="1" applyProtection="1">
      <alignment horizontal="left"/>
      <protection hidden="1"/>
    </xf>
    <xf numFmtId="172" fontId="13" fillId="4" borderId="8" xfId="0" applyNumberFormat="1" applyFont="1" applyFill="1" applyBorder="1" applyAlignment="1" applyProtection="1">
      <alignment horizontal="left"/>
      <protection hidden="1"/>
    </xf>
    <xf numFmtId="0" fontId="14" fillId="5" borderId="12" xfId="0" applyNumberFormat="1" applyFont="1" applyFill="1" applyBorder="1" applyAlignment="1" applyProtection="1">
      <alignment horizontal="center"/>
      <protection locked="0"/>
    </xf>
    <xf numFmtId="172" fontId="3" fillId="2" borderId="1" xfId="0" applyNumberFormat="1" applyFont="1" applyFill="1" applyBorder="1" applyAlignment="1" applyProtection="1">
      <alignment horizontal="center"/>
      <protection hidden="1"/>
    </xf>
    <xf numFmtId="172" fontId="3" fillId="2" borderId="4" xfId="0" applyNumberFormat="1" applyFont="1" applyFill="1" applyBorder="1" applyAlignment="1" applyProtection="1">
      <alignment horizontal="center"/>
      <protection hidden="1"/>
    </xf>
    <xf numFmtId="172" fontId="3" fillId="2" borderId="3" xfId="0" applyNumberFormat="1" applyFont="1" applyFill="1" applyBorder="1" applyAlignment="1" applyProtection="1">
      <alignment horizontal="center"/>
      <protection hidden="1"/>
    </xf>
    <xf numFmtId="172" fontId="3" fillId="2" borderId="2" xfId="0" applyNumberFormat="1" applyFont="1" applyFill="1" applyBorder="1" applyAlignment="1" applyProtection="1">
      <alignment horizontal="center"/>
      <protection hidden="1"/>
    </xf>
    <xf numFmtId="172" fontId="3" fillId="2" borderId="5" xfId="0" applyNumberFormat="1" applyFont="1" applyFill="1" applyBorder="1" applyAlignment="1" applyProtection="1">
      <alignment horizontal="center"/>
      <protection hidden="1"/>
    </xf>
    <xf numFmtId="172" fontId="17" fillId="2" borderId="0" xfId="0" applyNumberFormat="1" applyFont="1" applyFill="1" applyBorder="1" applyAlignment="1" applyProtection="1">
      <alignment horizontal="center"/>
      <protection hidden="1"/>
    </xf>
    <xf numFmtId="166" fontId="18" fillId="2" borderId="0" xfId="0" applyNumberFormat="1" applyFont="1" applyFill="1" applyBorder="1" applyAlignment="1" applyProtection="1">
      <alignment horizontal="center"/>
      <protection hidden="1"/>
    </xf>
    <xf numFmtId="172" fontId="18" fillId="2" borderId="2" xfId="0" applyNumberFormat="1" applyFont="1" applyFill="1" applyBorder="1" applyAlignment="1" applyProtection="1">
      <alignment horizontal="center"/>
      <protection hidden="1"/>
    </xf>
    <xf numFmtId="0" fontId="18" fillId="2" borderId="2" xfId="0" applyFont="1" applyFill="1" applyBorder="1" applyAlignment="1" applyProtection="1">
      <alignment horizontal="center"/>
      <protection hidden="1"/>
    </xf>
    <xf numFmtId="0" fontId="17" fillId="2" borderId="2" xfId="0" applyFont="1" applyFill="1" applyBorder="1" applyAlignment="1" applyProtection="1">
      <alignment/>
      <protection hidden="1"/>
    </xf>
    <xf numFmtId="0" fontId="14" fillId="2" borderId="3" xfId="0" applyFont="1" applyFill="1" applyBorder="1" applyAlignment="1" applyProtection="1">
      <alignment/>
      <protection hidden="1"/>
    </xf>
    <xf numFmtId="0" fontId="14" fillId="2" borderId="5" xfId="0" applyFont="1" applyFill="1" applyBorder="1" applyAlignment="1" applyProtection="1">
      <alignment/>
      <protection hidden="1"/>
    </xf>
    <xf numFmtId="172" fontId="19" fillId="2" borderId="0" xfId="0" applyNumberFormat="1" applyFont="1" applyFill="1" applyBorder="1" applyAlignment="1" applyProtection="1">
      <alignment horizontal="center"/>
      <protection hidden="1"/>
    </xf>
    <xf numFmtId="172" fontId="19" fillId="2" borderId="2" xfId="0" applyNumberFormat="1" applyFont="1" applyFill="1" applyBorder="1" applyAlignment="1" applyProtection="1">
      <alignment horizontal="center"/>
      <protection hidden="1"/>
    </xf>
    <xf numFmtId="166" fontId="18" fillId="2" borderId="2" xfId="0" applyNumberFormat="1" applyFont="1" applyFill="1" applyBorder="1" applyAlignment="1" applyProtection="1">
      <alignment horizontal="center"/>
      <protection hidden="1"/>
    </xf>
    <xf numFmtId="0" fontId="14" fillId="2" borderId="1" xfId="0" applyFont="1" applyFill="1" applyBorder="1" applyAlignment="1" applyProtection="1">
      <alignment horizontal="center"/>
      <protection locked="0"/>
    </xf>
    <xf numFmtId="0" fontId="15" fillId="2" borderId="0" xfId="0" applyFont="1" applyFill="1" applyBorder="1" applyAlignment="1" applyProtection="1">
      <alignment/>
      <protection hidden="1"/>
    </xf>
    <xf numFmtId="0" fontId="10" fillId="2" borderId="2" xfId="0" applyFont="1" applyFill="1" applyBorder="1" applyAlignment="1" applyProtection="1">
      <alignment horizontal="center"/>
      <protection hidden="1"/>
    </xf>
    <xf numFmtId="183" fontId="6" fillId="2" borderId="0" xfId="0" applyNumberFormat="1" applyFont="1" applyFill="1" applyBorder="1" applyAlignment="1" applyProtection="1">
      <alignment horizontal="center"/>
      <protection hidden="1"/>
    </xf>
    <xf numFmtId="168" fontId="6" fillId="2" borderId="0" xfId="0" applyNumberFormat="1" applyFont="1" applyFill="1" applyBorder="1" applyAlignment="1" applyProtection="1">
      <alignment horizontal="center"/>
      <protection hidden="1"/>
    </xf>
    <xf numFmtId="0" fontId="12" fillId="4" borderId="6" xfId="0" applyFont="1" applyFill="1" applyBorder="1" applyAlignment="1" applyProtection="1">
      <alignment/>
      <protection hidden="1"/>
    </xf>
    <xf numFmtId="0" fontId="10" fillId="2" borderId="1" xfId="0" applyFont="1" applyFill="1" applyBorder="1" applyAlignment="1" applyProtection="1">
      <alignment horizontal="right"/>
      <protection hidden="1"/>
    </xf>
    <xf numFmtId="2" fontId="0" fillId="3" borderId="0" xfId="0" applyNumberFormat="1" applyFill="1" applyAlignment="1" applyProtection="1">
      <alignment/>
      <protection hidden="1"/>
    </xf>
    <xf numFmtId="2" fontId="0" fillId="3" borderId="0" xfId="0" applyNumberFormat="1" applyFill="1" applyAlignment="1" applyProtection="1">
      <alignment horizontal="center"/>
      <protection hidden="1"/>
    </xf>
    <xf numFmtId="2" fontId="0" fillId="3" borderId="0" xfId="0" applyNumberFormat="1" applyFill="1" applyAlignment="1">
      <alignment/>
    </xf>
    <xf numFmtId="2" fontId="0" fillId="0" borderId="0" xfId="0" applyNumberFormat="1" applyAlignment="1">
      <alignment/>
    </xf>
    <xf numFmtId="2" fontId="0" fillId="3" borderId="0" xfId="0" applyNumberFormat="1" applyFill="1" applyBorder="1" applyAlignment="1" applyProtection="1">
      <alignment/>
      <protection hidden="1"/>
    </xf>
    <xf numFmtId="2" fontId="0" fillId="6" borderId="0" xfId="0" applyNumberFormat="1" applyFill="1" applyBorder="1" applyAlignment="1" applyProtection="1">
      <alignment/>
      <protection hidden="1"/>
    </xf>
    <xf numFmtId="2" fontId="0" fillId="8" borderId="0" xfId="0" applyNumberFormat="1" applyFill="1" applyBorder="1" applyAlignment="1" applyProtection="1">
      <alignment/>
      <protection hidden="1"/>
    </xf>
    <xf numFmtId="2" fontId="10" fillId="8" borderId="0" xfId="0" applyNumberFormat="1" applyFont="1" applyFill="1" applyBorder="1" applyAlignment="1" applyProtection="1">
      <alignment horizontal="centerContinuous" vertical="center"/>
      <protection hidden="1"/>
    </xf>
    <xf numFmtId="2" fontId="0" fillId="8" borderId="0" xfId="0" applyNumberFormat="1" applyFont="1" applyFill="1" applyBorder="1" applyAlignment="1" applyProtection="1">
      <alignment horizontal="centerContinuous" vertical="center"/>
      <protection hidden="1"/>
    </xf>
    <xf numFmtId="2" fontId="0" fillId="8" borderId="0" xfId="0" applyNumberFormat="1" applyFill="1" applyBorder="1" applyAlignment="1" applyProtection="1">
      <alignment horizontal="centerContinuous" vertical="center"/>
      <protection hidden="1"/>
    </xf>
    <xf numFmtId="2" fontId="0" fillId="8" borderId="0" xfId="0" applyNumberFormat="1" applyFont="1" applyFill="1" applyBorder="1" applyAlignment="1" applyProtection="1">
      <alignment horizontal="centerContinuous" vertical="center"/>
      <protection hidden="1" locked="0"/>
    </xf>
    <xf numFmtId="2" fontId="3" fillId="3" borderId="0" xfId="0" applyNumberFormat="1" applyFont="1" applyFill="1" applyAlignment="1" applyProtection="1">
      <alignment/>
      <protection hidden="1"/>
    </xf>
    <xf numFmtId="2" fontId="3" fillId="3" borderId="0" xfId="0" applyNumberFormat="1" applyFont="1" applyFill="1" applyAlignment="1">
      <alignment/>
    </xf>
    <xf numFmtId="2" fontId="3" fillId="0" borderId="0" xfId="0" applyNumberFormat="1" applyFont="1" applyAlignment="1">
      <alignment/>
    </xf>
    <xf numFmtId="2" fontId="0" fillId="0" borderId="21" xfId="0" applyNumberFormat="1" applyBorder="1" applyAlignment="1">
      <alignment/>
    </xf>
    <xf numFmtId="2" fontId="0" fillId="9" borderId="0" xfId="0" applyNumberFormat="1" applyFill="1" applyAlignment="1" applyProtection="1">
      <alignment/>
      <protection hidden="1"/>
    </xf>
    <xf numFmtId="2" fontId="0" fillId="0" borderId="0" xfId="0" applyNumberFormat="1" applyAlignment="1">
      <alignment horizontal="center"/>
    </xf>
    <xf numFmtId="2" fontId="0" fillId="9" borderId="0" xfId="0" applyNumberFormat="1" applyFill="1" applyBorder="1" applyAlignment="1" applyProtection="1">
      <alignment horizontal="center"/>
      <protection hidden="1"/>
    </xf>
    <xf numFmtId="2" fontId="0" fillId="9" borderId="0" xfId="0" applyNumberFormat="1" applyFill="1" applyAlignment="1" applyProtection="1">
      <alignment horizontal="center"/>
      <protection hidden="1"/>
    </xf>
    <xf numFmtId="2" fontId="22" fillId="10" borderId="21" xfId="0" applyNumberFormat="1" applyFont="1" applyFill="1" applyBorder="1" applyAlignment="1" applyProtection="1">
      <alignment horizontal="center"/>
      <protection hidden="1"/>
    </xf>
    <xf numFmtId="2" fontId="22" fillId="6" borderId="0" xfId="0" applyNumberFormat="1" applyFont="1" applyFill="1" applyBorder="1" applyAlignment="1" applyProtection="1">
      <alignment horizontal="center"/>
      <protection hidden="1"/>
    </xf>
    <xf numFmtId="2" fontId="22" fillId="8" borderId="0" xfId="0" applyNumberFormat="1" applyFont="1" applyFill="1" applyBorder="1" applyAlignment="1" applyProtection="1">
      <alignment horizontal="center"/>
      <protection hidden="1"/>
    </xf>
    <xf numFmtId="2" fontId="0" fillId="3" borderId="0" xfId="0" applyNumberFormat="1" applyFill="1" applyAlignment="1">
      <alignment horizontal="center"/>
    </xf>
    <xf numFmtId="2" fontId="0" fillId="6" borderId="0" xfId="0" applyNumberFormat="1" applyFill="1" applyBorder="1" applyAlignment="1" applyProtection="1">
      <alignment horizontal="center"/>
      <protection hidden="1"/>
    </xf>
    <xf numFmtId="2" fontId="0" fillId="8" borderId="0" xfId="0" applyNumberFormat="1" applyFill="1" applyBorder="1" applyAlignment="1" applyProtection="1">
      <alignment horizontal="center"/>
      <protection hidden="1"/>
    </xf>
    <xf numFmtId="2" fontId="3" fillId="9" borderId="0" xfId="0" applyNumberFormat="1" applyFont="1" applyFill="1" applyBorder="1" applyAlignment="1" applyProtection="1">
      <alignment/>
      <protection hidden="1"/>
    </xf>
    <xf numFmtId="2" fontId="0" fillId="9" borderId="0" xfId="0" applyNumberFormat="1" applyFill="1" applyBorder="1" applyAlignment="1" applyProtection="1">
      <alignment/>
      <protection hidden="1"/>
    </xf>
    <xf numFmtId="2" fontId="0" fillId="8" borderId="1" xfId="0" applyNumberFormat="1" applyFill="1" applyBorder="1" applyAlignment="1" applyProtection="1">
      <alignment/>
      <protection hidden="1"/>
    </xf>
    <xf numFmtId="2" fontId="0" fillId="8" borderId="1" xfId="0" applyNumberFormat="1" applyFill="1" applyBorder="1" applyAlignment="1" applyProtection="1">
      <alignment horizontal="center"/>
      <protection hidden="1"/>
    </xf>
    <xf numFmtId="2" fontId="3" fillId="8" borderId="1" xfId="0" applyNumberFormat="1" applyFont="1" applyFill="1" applyBorder="1" applyAlignment="1" applyProtection="1">
      <alignment/>
      <protection hidden="1"/>
    </xf>
    <xf numFmtId="2" fontId="0" fillId="4" borderId="6" xfId="0" applyNumberFormat="1" applyFill="1" applyBorder="1" applyAlignment="1" applyProtection="1">
      <alignment/>
      <protection hidden="1"/>
    </xf>
    <xf numFmtId="2" fontId="23" fillId="4" borderId="6" xfId="0" applyNumberFormat="1" applyFont="1" applyFill="1" applyBorder="1" applyAlignment="1" applyProtection="1">
      <alignment horizontal="left"/>
      <protection hidden="1"/>
    </xf>
    <xf numFmtId="2" fontId="23" fillId="4" borderId="6" xfId="0" applyNumberFormat="1" applyFont="1" applyFill="1" applyBorder="1" applyAlignment="1" applyProtection="1">
      <alignment/>
      <protection hidden="1"/>
    </xf>
    <xf numFmtId="2" fontId="0" fillId="8" borderId="4" xfId="0" applyNumberFormat="1" applyFill="1" applyBorder="1" applyAlignment="1" applyProtection="1">
      <alignment/>
      <protection hidden="1"/>
    </xf>
    <xf numFmtId="2" fontId="0" fillId="8" borderId="3" xfId="0" applyNumberFormat="1" applyFill="1" applyBorder="1" applyAlignment="1" applyProtection="1">
      <alignment/>
      <protection hidden="1"/>
    </xf>
    <xf numFmtId="2" fontId="0" fillId="8" borderId="3" xfId="0" applyNumberFormat="1" applyFill="1" applyBorder="1" applyAlignment="1" applyProtection="1">
      <alignment horizontal="center"/>
      <protection hidden="1"/>
    </xf>
    <xf numFmtId="2" fontId="0" fillId="4" borderId="7" xfId="0" applyNumberFormat="1" applyFill="1" applyBorder="1" applyAlignment="1" applyProtection="1">
      <alignment/>
      <protection hidden="1"/>
    </xf>
    <xf numFmtId="2" fontId="0" fillId="8" borderId="2" xfId="0" applyNumberFormat="1" applyFont="1" applyFill="1" applyBorder="1" applyAlignment="1" applyProtection="1">
      <alignment/>
      <protection hidden="1"/>
    </xf>
    <xf numFmtId="2" fontId="0" fillId="8" borderId="2" xfId="0" applyNumberFormat="1" applyFill="1" applyBorder="1" applyAlignment="1" applyProtection="1">
      <alignment/>
      <protection hidden="1"/>
    </xf>
    <xf numFmtId="2" fontId="0" fillId="8" borderId="5" xfId="0" applyNumberFormat="1" applyFill="1" applyBorder="1" applyAlignment="1" applyProtection="1">
      <alignment/>
      <protection hidden="1"/>
    </xf>
    <xf numFmtId="2" fontId="0" fillId="11" borderId="0" xfId="0" applyNumberFormat="1" applyFill="1" applyAlignment="1">
      <alignment/>
    </xf>
    <xf numFmtId="2" fontId="0" fillId="11" borderId="0" xfId="0" applyNumberFormat="1" applyFill="1" applyAlignment="1">
      <alignment horizontal="center"/>
    </xf>
    <xf numFmtId="2" fontId="23" fillId="4" borderId="8" xfId="0" applyNumberFormat="1" applyFont="1" applyFill="1" applyBorder="1" applyAlignment="1" applyProtection="1">
      <alignment/>
      <protection hidden="1"/>
    </xf>
    <xf numFmtId="2" fontId="20" fillId="12" borderId="22" xfId="0" applyNumberFormat="1" applyFont="1" applyFill="1" applyBorder="1" applyAlignment="1" applyProtection="1">
      <alignment horizontal="center" vertical="center"/>
      <protection hidden="1"/>
    </xf>
    <xf numFmtId="1" fontId="21" fillId="6" borderId="22" xfId="0" applyNumberFormat="1" applyFont="1" applyFill="1" applyBorder="1" applyAlignment="1" applyProtection="1">
      <alignment horizontal="center"/>
      <protection hidden="1" locked="0"/>
    </xf>
    <xf numFmtId="1" fontId="21" fillId="8" borderId="22" xfId="0" applyNumberFormat="1" applyFont="1" applyFill="1" applyBorder="1" applyAlignment="1" applyProtection="1">
      <alignment horizontal="center"/>
      <protection hidden="1" locked="0"/>
    </xf>
    <xf numFmtId="2" fontId="20" fillId="8" borderId="22" xfId="0" applyNumberFormat="1" applyFont="1" applyFill="1" applyBorder="1" applyAlignment="1" applyProtection="1">
      <alignment horizontal="center" vertical="center"/>
      <protection hidden="1"/>
    </xf>
    <xf numFmtId="2" fontId="20" fillId="8" borderId="22" xfId="0" applyNumberFormat="1" applyFont="1" applyFill="1" applyBorder="1" applyAlignment="1" applyProtection="1">
      <alignment horizontal="center"/>
      <protection hidden="1"/>
    </xf>
    <xf numFmtId="0" fontId="24" fillId="2" borderId="0" xfId="20" applyFont="1" applyFill="1" applyBorder="1" applyAlignment="1" applyProtection="1">
      <alignment/>
      <protection hidden="1"/>
    </xf>
    <xf numFmtId="0" fontId="25" fillId="2" borderId="0" xfId="0" applyFont="1" applyFill="1" applyBorder="1" applyAlignment="1" applyProtection="1">
      <alignment horizontal="center"/>
      <protection hidden="1"/>
    </xf>
    <xf numFmtId="166" fontId="14" fillId="2" borderId="0" xfId="0" applyNumberFormat="1" applyFont="1" applyFill="1" applyBorder="1" applyAlignment="1" applyProtection="1">
      <alignment horizontal="center"/>
      <protection hidden="1"/>
    </xf>
    <xf numFmtId="172" fontId="14" fillId="2" borderId="2" xfId="0" applyNumberFormat="1" applyFont="1" applyFill="1" applyBorder="1" applyAlignment="1" applyProtection="1">
      <alignment horizontal="center"/>
      <protection hidden="1"/>
    </xf>
    <xf numFmtId="0" fontId="14" fillId="2" borderId="0" xfId="0" applyFont="1" applyFill="1" applyBorder="1" applyAlignment="1" applyProtection="1">
      <alignment/>
      <protection hidden="1"/>
    </xf>
    <xf numFmtId="0" fontId="14" fillId="2" borderId="0" xfId="0" applyFont="1" applyFill="1" applyBorder="1" applyAlignment="1" applyProtection="1">
      <alignment horizontal="center"/>
      <protection hidden="1"/>
    </xf>
    <xf numFmtId="0" fontId="14" fillId="2" borderId="2" xfId="0" applyFont="1" applyFill="1" applyBorder="1" applyAlignment="1" applyProtection="1">
      <alignment horizontal="center"/>
      <protection hidden="1"/>
    </xf>
    <xf numFmtId="0" fontId="14" fillId="2" borderId="1" xfId="0" applyFont="1" applyFill="1" applyBorder="1" applyAlignment="1" applyProtection="1">
      <alignment horizontal="center"/>
      <protection hidden="1"/>
    </xf>
    <xf numFmtId="0" fontId="1" fillId="2" borderId="2" xfId="0" applyFont="1" applyFill="1" applyBorder="1" applyAlignment="1" applyProtection="1">
      <alignment/>
      <protection hidden="1"/>
    </xf>
    <xf numFmtId="2" fontId="26" fillId="4" borderId="6" xfId="0" applyNumberFormat="1" applyFont="1" applyFill="1" applyBorder="1" applyAlignment="1" applyProtection="1">
      <alignment horizontal="right"/>
      <protection hidden="1"/>
    </xf>
    <xf numFmtId="0" fontId="23" fillId="4" borderId="6" xfId="0" applyNumberFormat="1" applyFont="1" applyFill="1" applyBorder="1" applyAlignment="1" applyProtection="1">
      <alignment horizontal="right"/>
      <protection hidden="1"/>
    </xf>
    <xf numFmtId="13" fontId="20" fillId="12" borderId="0" xfId="0" applyNumberFormat="1" applyFont="1" applyFill="1" applyBorder="1" applyAlignment="1" applyProtection="1">
      <alignment horizontal="center" vertical="center"/>
      <protection locked="0"/>
    </xf>
    <xf numFmtId="1" fontId="21" fillId="10" borderId="23" xfId="0" applyNumberFormat="1" applyFont="1" applyFill="1" applyBorder="1" applyAlignment="1" applyProtection="1">
      <alignment horizontal="center"/>
      <protection locked="0"/>
    </xf>
    <xf numFmtId="1" fontId="21" fillId="13" borderId="23" xfId="0" applyNumberFormat="1" applyFont="1" applyFill="1" applyBorder="1" applyAlignment="1" applyProtection="1">
      <alignment horizontal="center"/>
      <protection locked="0"/>
    </xf>
    <xf numFmtId="0" fontId="0" fillId="2" borderId="2" xfId="0" applyFill="1" applyBorder="1" applyAlignment="1" applyProtection="1">
      <alignment/>
      <protection/>
    </xf>
    <xf numFmtId="172" fontId="3" fillId="2" borderId="0" xfId="0" applyNumberFormat="1" applyFont="1" applyFill="1" applyBorder="1" applyAlignment="1" applyProtection="1">
      <alignment horizontal="center"/>
      <protection/>
    </xf>
    <xf numFmtId="2" fontId="0" fillId="8" borderId="0" xfId="0" applyNumberFormat="1" applyFill="1" applyBorder="1" applyAlignment="1" applyProtection="1">
      <alignment vertical="center"/>
      <protection locked="0"/>
    </xf>
    <xf numFmtId="2" fontId="0" fillId="8" borderId="0" xfId="0" applyNumberFormat="1" applyFont="1" applyFill="1" applyBorder="1" applyAlignment="1" applyProtection="1">
      <alignment vertical="center"/>
      <protection locked="0"/>
    </xf>
    <xf numFmtId="2" fontId="22" fillId="14" borderId="21" xfId="0" applyNumberFormat="1" applyFont="1" applyFill="1" applyBorder="1" applyAlignment="1" applyProtection="1">
      <alignment horizontal="center"/>
      <protection hidden="1"/>
    </xf>
    <xf numFmtId="1" fontId="20" fillId="10" borderId="23" xfId="0" applyNumberFormat="1" applyFont="1" applyFill="1" applyBorder="1" applyAlignment="1" applyProtection="1">
      <alignment horizontal="center"/>
      <protection locked="0"/>
    </xf>
    <xf numFmtId="1" fontId="20" fillId="13" borderId="23" xfId="0" applyNumberFormat="1" applyFont="1" applyFill="1" applyBorder="1" applyAlignment="1" applyProtection="1">
      <alignment horizontal="center"/>
      <protection locked="0"/>
    </xf>
    <xf numFmtId="1" fontId="20" fillId="6" borderId="22" xfId="0" applyNumberFormat="1" applyFont="1" applyFill="1" applyBorder="1" applyAlignment="1" applyProtection="1">
      <alignment horizontal="center"/>
      <protection hidden="1" locked="0"/>
    </xf>
    <xf numFmtId="1" fontId="20" fillId="8" borderId="22" xfId="0" applyNumberFormat="1" applyFont="1" applyFill="1" applyBorder="1" applyAlignment="1" applyProtection="1">
      <alignment horizontal="center"/>
      <protection hidden="1" locked="0"/>
    </xf>
    <xf numFmtId="13" fontId="20" fillId="12" borderId="0" xfId="0" applyNumberFormat="1" applyFont="1" applyFill="1" applyBorder="1" applyAlignment="1" applyProtection="1">
      <alignment horizontal="center" vertical="center"/>
      <protection hidden="1"/>
    </xf>
    <xf numFmtId="9" fontId="14" fillId="5" borderId="12" xfId="21" applyFont="1" applyFill="1" applyBorder="1" applyAlignment="1" applyProtection="1">
      <alignment horizontal="center"/>
      <protection locked="0"/>
    </xf>
    <xf numFmtId="172" fontId="0" fillId="2" borderId="2" xfId="0" applyNumberFormat="1" applyFont="1" applyFill="1" applyBorder="1" applyAlignment="1" applyProtection="1">
      <alignment horizontal="center"/>
      <protection hidden="1"/>
    </xf>
    <xf numFmtId="0" fontId="6" fillId="2" borderId="5" xfId="0" applyFont="1" applyFill="1" applyBorder="1" applyAlignment="1" applyProtection="1">
      <alignment/>
      <protection hidden="1"/>
    </xf>
    <xf numFmtId="0" fontId="6" fillId="5" borderId="24" xfId="0" applyFont="1" applyFill="1" applyBorder="1" applyAlignment="1" applyProtection="1">
      <alignment horizontal="center"/>
      <protection hidden="1"/>
    </xf>
    <xf numFmtId="7" fontId="14" fillId="6" borderId="25" xfId="17" applyNumberFormat="1" applyFont="1" applyFill="1" applyBorder="1" applyAlignment="1" applyProtection="1">
      <alignment/>
      <protection locked="0"/>
    </xf>
    <xf numFmtId="7" fontId="14" fillId="7" borderId="26" xfId="0" applyNumberFormat="1" applyFont="1" applyFill="1" applyBorder="1" applyAlignment="1" applyProtection="1">
      <alignment/>
      <protection locked="0"/>
    </xf>
    <xf numFmtId="7" fontId="14" fillId="6" borderId="26" xfId="0" applyNumberFormat="1" applyFont="1" applyFill="1" applyBorder="1" applyAlignment="1" applyProtection="1">
      <alignment/>
      <protection locked="0"/>
    </xf>
    <xf numFmtId="0" fontId="0" fillId="2" borderId="0" xfId="0" applyFill="1" applyAlignment="1" applyProtection="1">
      <alignment/>
      <protection hidden="1"/>
    </xf>
    <xf numFmtId="172" fontId="3" fillId="2" borderId="0" xfId="0" applyNumberFormat="1" applyFont="1" applyFill="1" applyBorder="1" applyAlignment="1" applyProtection="1">
      <alignment horizontal="left"/>
      <protection hidden="1"/>
    </xf>
    <xf numFmtId="0" fontId="13" fillId="4" borderId="6" xfId="0" applyFont="1" applyFill="1" applyBorder="1" applyAlignment="1" applyProtection="1">
      <alignment/>
      <protection hidden="1"/>
    </xf>
    <xf numFmtId="0" fontId="10" fillId="2" borderId="0" xfId="0" applyFont="1" applyFill="1" applyBorder="1" applyAlignment="1" applyProtection="1">
      <alignment/>
      <protection hidden="1"/>
    </xf>
    <xf numFmtId="0" fontId="10" fillId="2" borderId="2" xfId="0" applyFont="1" applyFill="1" applyBorder="1" applyAlignment="1" applyProtection="1">
      <alignment/>
      <protection hidden="1"/>
    </xf>
    <xf numFmtId="168" fontId="6" fillId="2" borderId="2" xfId="0" applyNumberFormat="1" applyFont="1" applyFill="1" applyBorder="1" applyAlignment="1" applyProtection="1">
      <alignment horizontal="center"/>
      <protection hidden="1"/>
    </xf>
    <xf numFmtId="166" fontId="6" fillId="2" borderId="22" xfId="0" applyNumberFormat="1" applyFont="1" applyFill="1" applyBorder="1" applyAlignment="1" applyProtection="1">
      <alignment horizontal="center"/>
      <protection hidden="1"/>
    </xf>
    <xf numFmtId="13" fontId="10" fillId="2" borderId="0" xfId="0" applyNumberFormat="1" applyFont="1" applyFill="1" applyBorder="1" applyAlignment="1" applyProtection="1">
      <alignment horizontal="center"/>
      <protection hidden="1"/>
    </xf>
    <xf numFmtId="0" fontId="17" fillId="2" borderId="0" xfId="0" applyFont="1" applyFill="1" applyBorder="1" applyAlignment="1" applyProtection="1">
      <alignment/>
      <protection hidden="1"/>
    </xf>
    <xf numFmtId="0" fontId="18" fillId="2" borderId="0" xfId="0" applyFont="1" applyFill="1" applyBorder="1" applyAlignment="1" applyProtection="1">
      <alignment horizontal="center"/>
      <protection hidden="1"/>
    </xf>
    <xf numFmtId="0" fontId="18" fillId="2" borderId="2" xfId="0" applyFont="1" applyFill="1" applyBorder="1" applyAlignment="1" applyProtection="1">
      <alignment/>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DDDDDD"/>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EAEAEA"/>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7">
    <pageSetUpPr fitToPage="1"/>
  </sheetPr>
  <dimension ref="A1:V50"/>
  <sheetViews>
    <sheetView showRowColHeaders="0" showZeros="0" tabSelected="1" zoomScale="75" zoomScaleNormal="75" workbookViewId="0" topLeftCell="A1">
      <selection activeCell="E8" sqref="E8"/>
    </sheetView>
  </sheetViews>
  <sheetFormatPr defaultColWidth="9.140625" defaultRowHeight="12.75"/>
  <cols>
    <col min="1" max="1" width="2.7109375" style="1" customWidth="1"/>
    <col min="2" max="2" width="5.421875" style="1" customWidth="1"/>
    <col min="3" max="3" width="4.57421875" style="1" customWidth="1"/>
    <col min="4" max="4" width="20.00390625" style="1" customWidth="1"/>
    <col min="5" max="5" width="14.7109375" style="1" customWidth="1"/>
    <col min="6" max="6" width="14.421875" style="1" customWidth="1"/>
    <col min="7" max="7" width="13.421875" style="1" customWidth="1"/>
    <col min="8" max="8" width="13.7109375" style="1" customWidth="1"/>
    <col min="9" max="9" width="10.8515625" style="1" bestFit="1" customWidth="1"/>
    <col min="10" max="10" width="13.28125" style="1" bestFit="1" customWidth="1"/>
    <col min="11" max="11" width="10.57421875" style="1" customWidth="1"/>
    <col min="12" max="12" width="13.140625" style="1" bestFit="1" customWidth="1"/>
    <col min="13" max="13" width="10.7109375" style="1" customWidth="1"/>
    <col min="14" max="14" width="11.421875" style="1" customWidth="1"/>
    <col min="15" max="15" width="11.28125" style="1" customWidth="1"/>
    <col min="16" max="16" width="8.00390625" style="1" customWidth="1"/>
    <col min="17" max="17" width="10.8515625" style="1" bestFit="1" customWidth="1"/>
    <col min="18" max="18" width="12.28125" style="1" customWidth="1"/>
    <col min="19" max="16384" width="9.140625" style="1" customWidth="1"/>
  </cols>
  <sheetData>
    <row r="1" spans="1:22" ht="6" customHeight="1" thickBot="1">
      <c r="A1" s="12"/>
      <c r="B1" s="12"/>
      <c r="C1" s="12"/>
      <c r="D1" s="12"/>
      <c r="E1" s="12"/>
      <c r="F1" s="12"/>
      <c r="G1" s="12"/>
      <c r="H1" s="12"/>
      <c r="I1" s="12"/>
      <c r="J1" s="12"/>
      <c r="K1" s="12"/>
      <c r="L1" s="12"/>
      <c r="M1" s="12"/>
      <c r="N1" s="12"/>
      <c r="O1" s="12"/>
      <c r="P1" s="12"/>
      <c r="Q1" s="12"/>
      <c r="R1" s="12"/>
      <c r="S1" s="12"/>
      <c r="T1" s="12"/>
      <c r="U1" s="12"/>
      <c r="V1" s="12"/>
    </row>
    <row r="2" spans="1:22" ht="26.25">
      <c r="A2" s="12"/>
      <c r="B2" s="29" t="s">
        <v>10</v>
      </c>
      <c r="C2" s="28"/>
      <c r="D2" s="20"/>
      <c r="E2" s="20"/>
      <c r="F2" s="20"/>
      <c r="G2" s="20"/>
      <c r="H2" s="20"/>
      <c r="I2" s="20"/>
      <c r="J2" s="20"/>
      <c r="K2" s="20"/>
      <c r="L2" s="20"/>
      <c r="M2" s="20"/>
      <c r="N2" s="20"/>
      <c r="O2" s="28"/>
      <c r="P2" s="20"/>
      <c r="Q2" s="20"/>
      <c r="R2" s="21"/>
      <c r="S2" s="12"/>
      <c r="T2" s="12"/>
      <c r="U2" s="12"/>
      <c r="V2" s="12"/>
    </row>
    <row r="3" spans="1:22" ht="12.75">
      <c r="A3" s="12"/>
      <c r="B3" s="6"/>
      <c r="C3" s="3"/>
      <c r="D3" s="3"/>
      <c r="E3" s="3"/>
      <c r="F3" s="3"/>
      <c r="G3" s="3"/>
      <c r="H3" s="3"/>
      <c r="I3" s="3"/>
      <c r="J3" s="3"/>
      <c r="K3" s="3"/>
      <c r="L3" s="3"/>
      <c r="M3" s="3"/>
      <c r="N3" s="3"/>
      <c r="O3" s="3"/>
      <c r="P3" s="3"/>
      <c r="Q3" s="3"/>
      <c r="R3" s="7"/>
      <c r="S3" s="12"/>
      <c r="T3" s="12"/>
      <c r="U3" s="12"/>
      <c r="V3" s="12"/>
    </row>
    <row r="4" spans="1:22" ht="12.75">
      <c r="A4" s="12"/>
      <c r="B4" s="6"/>
      <c r="C4" s="3"/>
      <c r="D4" s="3"/>
      <c r="E4" s="3"/>
      <c r="F4" s="3"/>
      <c r="G4" s="3"/>
      <c r="H4" s="3"/>
      <c r="I4" s="3"/>
      <c r="J4" s="3"/>
      <c r="K4" s="3"/>
      <c r="L4" s="3"/>
      <c r="M4" s="3"/>
      <c r="N4" s="3"/>
      <c r="O4" s="3"/>
      <c r="P4" s="3"/>
      <c r="Q4" s="3"/>
      <c r="R4" s="7"/>
      <c r="S4" s="12"/>
      <c r="T4" s="12"/>
      <c r="U4" s="12"/>
      <c r="V4" s="12"/>
    </row>
    <row r="5" spans="1:22" ht="13.5" thickBot="1">
      <c r="A5" s="12"/>
      <c r="B5" s="6"/>
      <c r="C5" s="3"/>
      <c r="D5" s="3"/>
      <c r="E5" s="3"/>
      <c r="F5" s="3"/>
      <c r="G5" s="3"/>
      <c r="H5" s="3"/>
      <c r="I5" s="3"/>
      <c r="J5" s="3"/>
      <c r="K5" s="3"/>
      <c r="L5" s="3"/>
      <c r="M5" s="3"/>
      <c r="N5" s="3"/>
      <c r="O5" s="3"/>
      <c r="P5" s="3"/>
      <c r="Q5" s="3"/>
      <c r="R5" s="7"/>
      <c r="S5" s="12"/>
      <c r="T5" s="12"/>
      <c r="U5" s="12"/>
      <c r="V5" s="12"/>
    </row>
    <row r="6" spans="1:22" ht="18">
      <c r="A6" s="12"/>
      <c r="B6" s="6"/>
      <c r="C6" s="3"/>
      <c r="D6" s="78" t="s">
        <v>31</v>
      </c>
      <c r="E6" s="18"/>
      <c r="F6" s="18"/>
      <c r="G6" s="18"/>
      <c r="H6" s="18"/>
      <c r="I6" s="19"/>
      <c r="J6" s="3"/>
      <c r="K6" s="3"/>
      <c r="L6" s="3"/>
      <c r="M6" s="3"/>
      <c r="N6" s="3"/>
      <c r="O6" s="3"/>
      <c r="P6" s="3"/>
      <c r="Q6" s="3"/>
      <c r="R6" s="7"/>
      <c r="S6" s="12"/>
      <c r="T6" s="12"/>
      <c r="U6" s="12"/>
      <c r="V6" s="12"/>
    </row>
    <row r="7" spans="1:22" ht="15" thickBot="1">
      <c r="A7" s="12"/>
      <c r="B7" s="6"/>
      <c r="C7" s="3"/>
      <c r="D7" s="35"/>
      <c r="E7" s="36"/>
      <c r="F7" s="41"/>
      <c r="G7" s="36"/>
      <c r="H7" s="36"/>
      <c r="I7" s="38"/>
      <c r="J7" s="3"/>
      <c r="K7" s="3"/>
      <c r="L7" s="3"/>
      <c r="M7" s="3"/>
      <c r="N7" s="3"/>
      <c r="O7" s="3"/>
      <c r="P7" s="3"/>
      <c r="Q7" s="3"/>
      <c r="R7" s="7"/>
      <c r="S7" s="12"/>
      <c r="T7" s="12"/>
      <c r="U7" s="12"/>
      <c r="V7" s="12"/>
    </row>
    <row r="8" spans="1:22" ht="15" thickBot="1">
      <c r="A8" s="12"/>
      <c r="B8" s="6"/>
      <c r="C8" s="3"/>
      <c r="D8" s="43" t="s">
        <v>0</v>
      </c>
      <c r="E8" s="68" t="s">
        <v>64</v>
      </c>
      <c r="F8" s="32"/>
      <c r="G8" s="36"/>
      <c r="H8" s="36"/>
      <c r="I8" s="38"/>
      <c r="J8" s="3"/>
      <c r="K8" s="3"/>
      <c r="L8" s="3"/>
      <c r="M8" s="3"/>
      <c r="N8" s="3"/>
      <c r="O8" s="3"/>
      <c r="P8" s="3"/>
      <c r="Q8" s="3"/>
      <c r="R8" s="7"/>
      <c r="S8" s="12"/>
      <c r="T8" s="12"/>
      <c r="U8" s="12"/>
      <c r="V8" s="12"/>
    </row>
    <row r="9" spans="1:22" ht="15" thickBot="1">
      <c r="A9" s="12"/>
      <c r="B9" s="6"/>
      <c r="C9" s="3"/>
      <c r="D9" s="37"/>
      <c r="E9" s="44"/>
      <c r="F9" s="32"/>
      <c r="G9" s="36"/>
      <c r="H9" s="36"/>
      <c r="I9" s="38"/>
      <c r="J9" s="3"/>
      <c r="K9" s="3"/>
      <c r="L9" s="3"/>
      <c r="M9" s="3"/>
      <c r="N9" s="3"/>
      <c r="O9" s="3"/>
      <c r="P9" s="3"/>
      <c r="Q9" s="3"/>
      <c r="R9" s="7"/>
      <c r="S9" s="12"/>
      <c r="T9" s="12"/>
      <c r="U9" s="12"/>
      <c r="V9" s="12"/>
    </row>
    <row r="10" spans="1:22" ht="15" thickBot="1">
      <c r="A10" s="12"/>
      <c r="B10" s="6"/>
      <c r="C10" s="3"/>
      <c r="D10" s="43" t="s">
        <v>32</v>
      </c>
      <c r="E10" s="68">
        <v>0.75</v>
      </c>
      <c r="F10" s="37"/>
      <c r="G10" s="36"/>
      <c r="H10" s="36"/>
      <c r="I10" s="38"/>
      <c r="J10" s="3"/>
      <c r="K10" s="3"/>
      <c r="L10" s="3"/>
      <c r="M10" s="3"/>
      <c r="N10" s="3"/>
      <c r="O10" s="3"/>
      <c r="P10" s="3"/>
      <c r="Q10" s="3"/>
      <c r="R10" s="7"/>
      <c r="S10" s="12"/>
      <c r="T10" s="12"/>
      <c r="U10" s="12"/>
      <c r="V10" s="12"/>
    </row>
    <row r="11" spans="1:22" ht="15" thickBot="1">
      <c r="A11" s="12"/>
      <c r="B11" s="6"/>
      <c r="C11" s="3"/>
      <c r="D11" s="43"/>
      <c r="E11" s="36"/>
      <c r="F11" s="32"/>
      <c r="G11" s="36"/>
      <c r="H11" s="36"/>
      <c r="I11" s="38"/>
      <c r="J11" s="3"/>
      <c r="K11" s="3"/>
      <c r="L11" s="3"/>
      <c r="M11" s="3"/>
      <c r="N11" s="3"/>
      <c r="O11" s="3"/>
      <c r="P11" s="3"/>
      <c r="Q11" s="3"/>
      <c r="R11" s="7"/>
      <c r="S11" s="12"/>
      <c r="T11" s="12"/>
      <c r="U11" s="12"/>
      <c r="V11" s="12"/>
    </row>
    <row r="12" spans="1:22" ht="15" thickBot="1">
      <c r="A12" s="12"/>
      <c r="B12" s="6"/>
      <c r="C12" s="3"/>
      <c r="D12" s="43" t="s">
        <v>23</v>
      </c>
      <c r="E12" s="68" t="s">
        <v>24</v>
      </c>
      <c r="F12" s="32"/>
      <c r="G12" s="36"/>
      <c r="H12" s="36"/>
      <c r="I12" s="38"/>
      <c r="J12" s="3"/>
      <c r="K12" s="3"/>
      <c r="L12" s="3"/>
      <c r="M12" s="3"/>
      <c r="N12" s="3"/>
      <c r="O12" s="3"/>
      <c r="P12" s="3"/>
      <c r="Q12" s="3"/>
      <c r="R12" s="7"/>
      <c r="S12" s="12"/>
      <c r="T12" s="12"/>
      <c r="U12" s="12"/>
      <c r="V12" s="12"/>
    </row>
    <row r="13" spans="1:22" ht="15" thickBot="1">
      <c r="A13" s="12"/>
      <c r="B13" s="6"/>
      <c r="C13" s="3"/>
      <c r="D13" s="35"/>
      <c r="E13" s="36"/>
      <c r="F13" s="41"/>
      <c r="G13" s="36"/>
      <c r="H13" s="36"/>
      <c r="I13" s="38"/>
      <c r="J13" s="3"/>
      <c r="K13" s="3"/>
      <c r="L13" s="3"/>
      <c r="M13" s="3"/>
      <c r="N13" s="3"/>
      <c r="O13" s="3"/>
      <c r="P13" s="3"/>
      <c r="Q13" s="3"/>
      <c r="R13" s="7"/>
      <c r="S13" s="12"/>
      <c r="T13" s="12"/>
      <c r="U13" s="12"/>
      <c r="V13" s="12"/>
    </row>
    <row r="14" spans="1:22" ht="15.75" thickBot="1">
      <c r="A14" s="12"/>
      <c r="B14" s="6"/>
      <c r="C14" s="3"/>
      <c r="D14" s="43" t="s">
        <v>35</v>
      </c>
      <c r="E14" s="63">
        <v>0.25</v>
      </c>
      <c r="F14" s="55"/>
      <c r="G14" s="55"/>
      <c r="H14" s="55"/>
      <c r="I14" s="98"/>
      <c r="J14" s="3"/>
      <c r="K14" s="3"/>
      <c r="L14" s="3"/>
      <c r="M14" s="3"/>
      <c r="N14" s="3"/>
      <c r="O14" s="3"/>
      <c r="P14" s="3"/>
      <c r="Q14" s="3"/>
      <c r="R14" s="7"/>
      <c r="S14" s="12"/>
      <c r="T14" s="12"/>
      <c r="U14" s="12"/>
      <c r="V14" s="12"/>
    </row>
    <row r="15" spans="1:22" ht="15">
      <c r="A15" s="12"/>
      <c r="B15" s="6"/>
      <c r="C15" s="3"/>
      <c r="D15" s="102"/>
      <c r="E15" s="45"/>
      <c r="F15" s="45"/>
      <c r="G15" s="100"/>
      <c r="H15" s="99"/>
      <c r="I15" s="46"/>
      <c r="J15" s="3"/>
      <c r="K15" s="3"/>
      <c r="L15" s="3"/>
      <c r="M15" s="3"/>
      <c r="N15" s="3"/>
      <c r="O15" s="3"/>
      <c r="P15" s="3"/>
      <c r="Q15" s="3"/>
      <c r="R15" s="7"/>
      <c r="S15" s="12"/>
      <c r="T15" s="12"/>
      <c r="U15" s="12"/>
      <c r="V15" s="12"/>
    </row>
    <row r="16" spans="1:22" ht="15">
      <c r="A16" s="12"/>
      <c r="B16" s="6"/>
      <c r="C16" s="3"/>
      <c r="D16" s="102"/>
      <c r="E16" s="45"/>
      <c r="F16" s="45"/>
      <c r="G16" s="100"/>
      <c r="H16" s="99"/>
      <c r="I16" s="46"/>
      <c r="J16" s="3"/>
      <c r="K16" s="3"/>
      <c r="L16" s="3"/>
      <c r="M16" s="3"/>
      <c r="N16" s="3"/>
      <c r="O16" s="3"/>
      <c r="P16" s="3"/>
      <c r="Q16" s="3"/>
      <c r="R16" s="7"/>
      <c r="S16" s="12"/>
      <c r="T16" s="12"/>
      <c r="U16" s="12"/>
      <c r="V16" s="12"/>
    </row>
    <row r="17" spans="1:22" ht="15">
      <c r="A17" s="12"/>
      <c r="B17" s="6"/>
      <c r="C17" s="3"/>
      <c r="D17" s="102"/>
      <c r="E17" s="45"/>
      <c r="F17" s="45"/>
      <c r="G17" s="100"/>
      <c r="H17" s="99"/>
      <c r="I17" s="46"/>
      <c r="J17" s="3"/>
      <c r="K17" s="3"/>
      <c r="L17" s="3"/>
      <c r="M17" s="3"/>
      <c r="N17" s="3"/>
      <c r="O17" s="3"/>
      <c r="P17" s="3"/>
      <c r="Q17" s="3"/>
      <c r="R17" s="7"/>
      <c r="S17" s="12"/>
      <c r="T17" s="12"/>
      <c r="U17" s="12"/>
      <c r="V17" s="12"/>
    </row>
    <row r="18" spans="1:22" ht="15">
      <c r="A18" s="12"/>
      <c r="B18" s="6"/>
      <c r="C18" s="3"/>
      <c r="D18" s="102"/>
      <c r="E18" s="45"/>
      <c r="F18" s="45"/>
      <c r="G18" s="100"/>
      <c r="H18" s="99"/>
      <c r="I18" s="46"/>
      <c r="J18" s="3"/>
      <c r="K18" s="3"/>
      <c r="L18" s="3"/>
      <c r="M18" s="3"/>
      <c r="N18" s="3"/>
      <c r="O18" s="3"/>
      <c r="P18" s="3"/>
      <c r="Q18" s="3"/>
      <c r="R18" s="7"/>
      <c r="S18" s="12"/>
      <c r="T18" s="12"/>
      <c r="U18" s="12"/>
      <c r="V18" s="12"/>
    </row>
    <row r="19" spans="1:22" ht="15" thickBot="1">
      <c r="A19" s="12"/>
      <c r="B19" s="6"/>
      <c r="C19" s="3"/>
      <c r="D19" s="47"/>
      <c r="E19" s="48"/>
      <c r="F19" s="49"/>
      <c r="G19" s="48"/>
      <c r="H19" s="48"/>
      <c r="I19" s="50"/>
      <c r="J19" s="3"/>
      <c r="K19" s="3"/>
      <c r="L19" s="3"/>
      <c r="M19" s="3"/>
      <c r="N19" s="3"/>
      <c r="O19" s="3"/>
      <c r="P19" s="3"/>
      <c r="Q19" s="3"/>
      <c r="R19" s="7"/>
      <c r="S19" s="12"/>
      <c r="T19" s="12"/>
      <c r="U19" s="12"/>
      <c r="V19" s="12"/>
    </row>
    <row r="20" spans="1:22" ht="12.75">
      <c r="A20" s="12"/>
      <c r="B20" s="6"/>
      <c r="C20" s="3"/>
      <c r="D20" s="3"/>
      <c r="E20" s="3"/>
      <c r="F20" s="3"/>
      <c r="G20" s="3"/>
      <c r="H20" s="3"/>
      <c r="I20" s="3"/>
      <c r="J20" s="3"/>
      <c r="K20" s="3"/>
      <c r="L20" s="3"/>
      <c r="M20" s="3"/>
      <c r="N20" s="3"/>
      <c r="O20" s="3"/>
      <c r="P20" s="3"/>
      <c r="Q20" s="3"/>
      <c r="R20" s="7"/>
      <c r="S20" s="12"/>
      <c r="T20" s="12"/>
      <c r="U20" s="12"/>
      <c r="V20" s="12"/>
    </row>
    <row r="21" spans="1:22" ht="12.75">
      <c r="A21" s="12"/>
      <c r="B21" s="6"/>
      <c r="C21" s="3"/>
      <c r="D21" s="3"/>
      <c r="E21" s="3"/>
      <c r="F21" s="3"/>
      <c r="G21" s="3"/>
      <c r="H21" s="3"/>
      <c r="I21" s="3"/>
      <c r="J21" s="3"/>
      <c r="K21" s="3"/>
      <c r="L21" s="3"/>
      <c r="M21" s="3"/>
      <c r="N21" s="3"/>
      <c r="O21" s="3"/>
      <c r="P21" s="3"/>
      <c r="Q21" s="3"/>
      <c r="R21" s="7"/>
      <c r="S21" s="12"/>
      <c r="T21" s="12"/>
      <c r="U21" s="12"/>
      <c r="V21" s="12"/>
    </row>
    <row r="22" spans="1:22" ht="13.5" thickBot="1">
      <c r="A22" s="12"/>
      <c r="B22" s="6"/>
      <c r="C22" s="3"/>
      <c r="D22" s="3"/>
      <c r="E22" s="3"/>
      <c r="F22" s="3"/>
      <c r="G22" s="3"/>
      <c r="H22" s="3"/>
      <c r="I22" s="3"/>
      <c r="J22" s="3"/>
      <c r="K22" s="3"/>
      <c r="L22" s="3"/>
      <c r="M22" s="3"/>
      <c r="N22" s="3"/>
      <c r="O22" s="3"/>
      <c r="P22" s="3"/>
      <c r="Q22" s="3"/>
      <c r="R22" s="7"/>
      <c r="S22" s="12"/>
      <c r="T22" s="12"/>
      <c r="U22" s="12"/>
      <c r="V22" s="12"/>
    </row>
    <row r="23" spans="1:22" ht="18">
      <c r="A23" s="12"/>
      <c r="B23" s="6"/>
      <c r="C23" s="3"/>
      <c r="D23" s="78" t="s">
        <v>30</v>
      </c>
      <c r="E23" s="18"/>
      <c r="F23" s="18"/>
      <c r="G23" s="18"/>
      <c r="H23" s="18"/>
      <c r="I23" s="18"/>
      <c r="J23" s="18"/>
      <c r="K23" s="18"/>
      <c r="L23" s="18"/>
      <c r="M23" s="18"/>
      <c r="N23" s="18"/>
      <c r="O23" s="19"/>
      <c r="P23" s="3"/>
      <c r="Q23" s="3"/>
      <c r="R23" s="7"/>
      <c r="S23" s="12"/>
      <c r="T23" s="12"/>
      <c r="U23" s="12"/>
      <c r="V23" s="12"/>
    </row>
    <row r="24" spans="1:22" ht="14.25">
      <c r="A24" s="12"/>
      <c r="B24" s="6"/>
      <c r="C24" s="3"/>
      <c r="D24" s="35"/>
      <c r="E24" s="36"/>
      <c r="F24" s="41"/>
      <c r="G24" s="36"/>
      <c r="H24" s="36"/>
      <c r="I24" s="36"/>
      <c r="J24" s="36"/>
      <c r="K24" s="36"/>
      <c r="L24" s="36"/>
      <c r="M24" s="36"/>
      <c r="N24" s="36"/>
      <c r="O24" s="38"/>
      <c r="P24" s="3"/>
      <c r="Q24" s="3"/>
      <c r="R24" s="7"/>
      <c r="S24" s="12"/>
      <c r="T24" s="12"/>
      <c r="U24" s="12"/>
      <c r="V24" s="12"/>
    </row>
    <row r="25" spans="1:22" ht="15" thickBot="1">
      <c r="A25" s="12"/>
      <c r="B25" s="6"/>
      <c r="C25" s="3"/>
      <c r="D25" s="35"/>
      <c r="E25" s="36"/>
      <c r="F25" s="32"/>
      <c r="G25" s="36"/>
      <c r="H25" s="36"/>
      <c r="I25" s="36"/>
      <c r="J25" s="36"/>
      <c r="K25" s="36"/>
      <c r="L25" s="36"/>
      <c r="M25" s="36"/>
      <c r="N25" s="36" t="s">
        <v>55</v>
      </c>
      <c r="O25" s="38"/>
      <c r="P25" s="3"/>
      <c r="Q25" s="3"/>
      <c r="R25" s="7"/>
      <c r="S25" s="12"/>
      <c r="T25" s="12"/>
      <c r="U25" s="12"/>
      <c r="V25" s="12"/>
    </row>
    <row r="26" spans="1:22" ht="15" thickBot="1">
      <c r="A26" s="12"/>
      <c r="B26" s="6"/>
      <c r="C26" s="3"/>
      <c r="D26" s="43" t="s">
        <v>19</v>
      </c>
      <c r="E26" s="64">
        <v>3.5</v>
      </c>
      <c r="F26" s="32" t="s">
        <v>3</v>
      </c>
      <c r="G26" s="69">
        <v>500</v>
      </c>
      <c r="H26" s="36" t="s">
        <v>6</v>
      </c>
      <c r="I26" s="36"/>
      <c r="J26" s="36"/>
      <c r="K26" s="36"/>
      <c r="L26" s="36"/>
      <c r="M26" s="36"/>
      <c r="N26" s="36"/>
      <c r="O26" s="38"/>
      <c r="P26" s="3"/>
      <c r="Q26" s="3"/>
      <c r="R26" s="7"/>
      <c r="S26" s="12"/>
      <c r="T26" s="12"/>
      <c r="U26" s="12"/>
      <c r="V26" s="12"/>
    </row>
    <row r="27" spans="1:22" ht="14.25">
      <c r="A27" s="12"/>
      <c r="B27" s="6"/>
      <c r="C27" s="3"/>
      <c r="D27" s="43"/>
      <c r="E27" s="32"/>
      <c r="F27" s="32"/>
      <c r="G27" s="32"/>
      <c r="H27" s="36"/>
      <c r="I27" s="36"/>
      <c r="J27" s="36"/>
      <c r="K27" s="36"/>
      <c r="L27" s="36"/>
      <c r="M27" s="36"/>
      <c r="N27" s="36"/>
      <c r="O27" s="38"/>
      <c r="P27" s="3"/>
      <c r="Q27" s="3"/>
      <c r="R27" s="7"/>
      <c r="S27" s="12"/>
      <c r="T27" s="12"/>
      <c r="U27" s="12"/>
      <c r="V27" s="12"/>
    </row>
    <row r="28" spans="1:22" ht="14.25">
      <c r="A28" s="12"/>
      <c r="B28" s="6"/>
      <c r="C28" s="3"/>
      <c r="D28" s="35"/>
      <c r="E28" s="36"/>
      <c r="F28" s="41"/>
      <c r="G28" s="36"/>
      <c r="H28" s="36"/>
      <c r="I28" s="36"/>
      <c r="J28" s="36"/>
      <c r="K28" s="36"/>
      <c r="L28" s="36"/>
      <c r="M28" s="36"/>
      <c r="N28" s="36"/>
      <c r="O28" s="38"/>
      <c r="P28" s="3"/>
      <c r="Q28" s="3"/>
      <c r="R28" s="7"/>
      <c r="S28" s="12"/>
      <c r="T28" s="12"/>
      <c r="U28" s="12"/>
      <c r="V28" s="12"/>
    </row>
    <row r="29" spans="1:22" ht="15">
      <c r="A29" s="12"/>
      <c r="B29" s="6"/>
      <c r="C29" s="3"/>
      <c r="D29" s="102" t="s">
        <v>4</v>
      </c>
      <c r="E29" s="55" t="s">
        <v>56</v>
      </c>
      <c r="F29" s="55" t="s">
        <v>54</v>
      </c>
      <c r="G29" s="189" t="str">
        <f>ROUND((CEILING(Thickness.,0.25)+0.25),2)*4&amp;"/4 Mat"</f>
        <v>4/4 Mat</v>
      </c>
      <c r="H29" s="55" t="s">
        <v>51</v>
      </c>
      <c r="I29" s="185" t="s">
        <v>60</v>
      </c>
      <c r="J29" s="55" t="s">
        <v>52</v>
      </c>
      <c r="K29" s="55" t="s">
        <v>53</v>
      </c>
      <c r="L29" s="55" t="s">
        <v>28</v>
      </c>
      <c r="M29" s="55" t="s">
        <v>57</v>
      </c>
      <c r="N29" s="55" t="s">
        <v>58</v>
      </c>
      <c r="O29" s="186" t="s">
        <v>59</v>
      </c>
      <c r="P29" s="3"/>
      <c r="Q29" s="3"/>
      <c r="R29" s="7"/>
      <c r="S29" s="12"/>
      <c r="T29" s="12"/>
      <c r="U29" s="12"/>
      <c r="V29" s="12"/>
    </row>
    <row r="30" spans="1:22" ht="15">
      <c r="A30" s="12"/>
      <c r="B30" s="6"/>
      <c r="C30" s="3"/>
      <c r="D30" s="102" t="str">
        <f>IF('Molding Setup'!H18=0,0,"S4S")</f>
        <v>S4S</v>
      </c>
      <c r="E30" s="45">
        <f>F30/LF</f>
        <v>1.5499131944444446</v>
      </c>
      <c r="F30" s="188">
        <f>SUM(G30:K30)*(mup+1)</f>
        <v>774.9565972222223</v>
      </c>
      <c r="G30" s="45">
        <f>IF(D30=0,0,IF(width&lt;Cutoff,1,Upcharge+1)*VLOOKUP(Species.,Lumber,2,FALSE)*O30)</f>
        <v>416.5625</v>
      </c>
      <c r="H30" s="45">
        <f>IF(D30=0,0,IF(Type.=Mldg.,(Template+(Knives*width))*VLOOKUP(class.,Class,2,FALSE))+IF(Type.=Crown.,(Template+(Knives*width))*VLOOKUP(class.,Class,2,FALSE)))</f>
        <v>0</v>
      </c>
      <c r="I30" s="45">
        <f>IF(D30=0,0,O30*Plane)</f>
        <v>96.875</v>
      </c>
      <c r="J30" s="45">
        <f>IF(D30=0,0,VLOOKUP(Type.,Types,2,FALSE))</f>
        <v>43.33333333333333</v>
      </c>
      <c r="K30" s="188">
        <f>IF(D30=0,0,VLOOKUP(Type.,Types,3,FALSE)*LF)</f>
        <v>63.19444444444444</v>
      </c>
      <c r="L30" s="100">
        <f>SUM(I30:K30)/Shoprate</f>
        <v>3.1292735042735043</v>
      </c>
      <c r="M30" s="99">
        <f>IF(D30=0,0,(CEILING(Thickness.,0.25)+0.25)*(width)/12*LF)</f>
        <v>145.83333333333334</v>
      </c>
      <c r="N30" s="99">
        <f>IF(D30=0,0,((CEILING(Thickness.,0.25)+0.25)*Added/12*LF)+((M30+Added/12*LF)*Waste))</f>
        <v>47.91666666666667</v>
      </c>
      <c r="O30" s="187">
        <f>M30+N30</f>
        <v>193.75</v>
      </c>
      <c r="P30" s="3"/>
      <c r="Q30" s="3"/>
      <c r="R30" s="7"/>
      <c r="S30" s="12"/>
      <c r="T30" s="12"/>
      <c r="U30" s="12"/>
      <c r="V30" s="12"/>
    </row>
    <row r="31" spans="1:22" ht="15">
      <c r="A31" s="12"/>
      <c r="B31" s="6"/>
      <c r="C31" s="3"/>
      <c r="D31" s="102" t="str">
        <f>IF('Molding Setup'!H24=0,0,"S4SP")</f>
        <v>S4SP</v>
      </c>
      <c r="E31" s="45">
        <f>F31/LF</f>
        <v>1.6988715277777777</v>
      </c>
      <c r="F31" s="188">
        <f>SUM(G31:K31)*(mup+1)</f>
        <v>849.4357638888889</v>
      </c>
      <c r="G31" s="45">
        <f>IF(D31=0,0,IF(width&lt;Cutoff,1,Upcharge+1)*VLOOKUP(Species.,Lumber,2,FALSE)*O31)</f>
        <v>416.5625</v>
      </c>
      <c r="H31" s="45">
        <f>IF(D31=0,0,IF(Type.=Mldg.,(Template+(Knives*width))*VLOOKUP(class.,Class,2,FALSE))+IF(Type.=Crown.,(Template+(Knives*width))*VLOOKUP(class.,Class,2,FALSE)))</f>
        <v>0</v>
      </c>
      <c r="I31" s="45">
        <f>IF(D31=0,0,O31*Plane)</f>
        <v>96.875</v>
      </c>
      <c r="J31" s="45">
        <f>IF(D31=0,0,VLOOKUP(Type.,Types,2,FALSE))</f>
        <v>75.83333333333333</v>
      </c>
      <c r="K31" s="188">
        <f>IF(D31=0,0,VLOOKUP(Type.,Types,3,FALSE)*LF)</f>
        <v>90.27777777777777</v>
      </c>
      <c r="L31" s="100">
        <f>SUM(I31:K31)/Shoprate</f>
        <v>4.04594017094017</v>
      </c>
      <c r="M31" s="99">
        <f>IF(D31=0,0,(CEILING(Thickness.,0.25)+0.25)*(width)/12*LF)</f>
        <v>145.83333333333334</v>
      </c>
      <c r="N31" s="99">
        <f>IF(D31=0,0,((CEILING(Thickness.,0.25)+0.25)*Added/12*LF)+((M31+Added/12*LF)*Waste))</f>
        <v>47.91666666666667</v>
      </c>
      <c r="O31" s="187">
        <f>M31+N31</f>
        <v>193.75</v>
      </c>
      <c r="P31" s="3"/>
      <c r="Q31" s="3"/>
      <c r="R31" s="7"/>
      <c r="S31" s="12"/>
      <c r="T31" s="12"/>
      <c r="U31" s="12"/>
      <c r="V31" s="12"/>
    </row>
    <row r="32" spans="1:22" ht="15">
      <c r="A32" s="12"/>
      <c r="B32" s="6"/>
      <c r="C32" s="3"/>
      <c r="D32" s="102" t="str">
        <f>IF('Molding Setup'!H31=0,0,"Mldg")</f>
        <v>Mldg</v>
      </c>
      <c r="E32" s="45">
        <f>F32/LF</f>
        <v>1.7186631944444446</v>
      </c>
      <c r="F32" s="188">
        <f>SUM(G32:K32)*(mup+1)</f>
        <v>859.3315972222223</v>
      </c>
      <c r="G32" s="45">
        <f>IF(D32=0,0,IF(width&lt;Cutoff,1,Upcharge+1)*VLOOKUP(Species.,Lumber,2,FALSE)*O32)</f>
        <v>416.5625</v>
      </c>
      <c r="H32" s="45">
        <f>IF(D32=0,0,IF(Type.=Mldg.,(Template+(Knives*width))*VLOOKUP(class.,Class,2,FALSE))+IF(Type.=Crown.,(Template+(Knives*width))*VLOOKUP(class.,Class,2,FALSE)))</f>
        <v>35</v>
      </c>
      <c r="I32" s="45">
        <f>IF(D32=0,0,O32*Plane)</f>
        <v>96.875</v>
      </c>
      <c r="J32" s="45">
        <f>IF(D32=0,0,VLOOKUP(Type.,Types,2,FALSE))</f>
        <v>75.83333333333333</v>
      </c>
      <c r="K32" s="188">
        <f>IF(D32=0,0,VLOOKUP(Type.,Types,3,FALSE)*LF)</f>
        <v>63.19444444444444</v>
      </c>
      <c r="L32" s="100">
        <f>SUM(I32:K32)/Shoprate</f>
        <v>3.6292735042735043</v>
      </c>
      <c r="M32" s="99">
        <f>IF(D32=0,0,(CEILING(Thickness.,0.25)+0.25)*(width)/12*LF)</f>
        <v>145.83333333333334</v>
      </c>
      <c r="N32" s="99">
        <f>IF(D32=0,0,((CEILING(Thickness.,0.25)+0.25)*Added/12*LF)+((M32+Added/12*LF)*Waste))</f>
        <v>47.91666666666667</v>
      </c>
      <c r="O32" s="187">
        <f>M32+N32</f>
        <v>193.75</v>
      </c>
      <c r="P32" s="3"/>
      <c r="Q32" s="3"/>
      <c r="R32" s="7"/>
      <c r="S32" s="12"/>
      <c r="T32" s="12"/>
      <c r="U32" s="12"/>
      <c r="V32" s="12"/>
    </row>
    <row r="33" spans="1:22" ht="15">
      <c r="A33" s="12"/>
      <c r="B33" s="6"/>
      <c r="C33" s="3"/>
      <c r="D33" s="102" t="str">
        <f>IF('Molding Setup'!H36=0,0,"Crown")</f>
        <v>Crown</v>
      </c>
      <c r="E33" s="45">
        <f>F33/LF</f>
        <v>1.8811631944444445</v>
      </c>
      <c r="F33" s="188">
        <f>SUM(G33:K33)*(mup+1)</f>
        <v>940.5815972222223</v>
      </c>
      <c r="G33" s="45">
        <f>IF(D33=0,0,IF(width&lt;Cutoff,1,Upcharge+1)*VLOOKUP(Species.,Lumber,2,FALSE)*O33)</f>
        <v>416.5625</v>
      </c>
      <c r="H33" s="45">
        <f>IF(D33=0,0,IF(Type.=Mldg.,(Template+(Knives*width))*VLOOKUP(class.,Class,2,FALSE))+IF(Type.=Crown.,(Template+(Knives*width))*VLOOKUP(class.,Class,2,FALSE)))</f>
        <v>35</v>
      </c>
      <c r="I33" s="45">
        <f>IF(D33=0,0,O33*Plane)</f>
        <v>96.875</v>
      </c>
      <c r="J33" s="45">
        <f>IF(D33=0,0,VLOOKUP(Type.,Types,2,FALSE))</f>
        <v>140.83333333333334</v>
      </c>
      <c r="K33" s="188">
        <f>IF(D33=0,0,VLOOKUP(Type.,Types,3,FALSE)*LF)</f>
        <v>63.19444444444444</v>
      </c>
      <c r="L33" s="100">
        <f>SUM(I33:K33)/Shoprate</f>
        <v>4.629273504273504</v>
      </c>
      <c r="M33" s="99">
        <f>IF(D33=0,0,(CEILING(Thickness.,0.25)+0.25)*(width)/12*LF)</f>
        <v>145.83333333333334</v>
      </c>
      <c r="N33" s="99">
        <f>IF(D33=0,0,((CEILING(Thickness.,0.25)+0.25)*Added/12*LF)+((M33+Added/12*LF)*Waste))</f>
        <v>47.91666666666667</v>
      </c>
      <c r="O33" s="187">
        <f>M33+N33</f>
        <v>193.75</v>
      </c>
      <c r="P33" s="3"/>
      <c r="Q33" s="3"/>
      <c r="R33" s="7"/>
      <c r="S33" s="12"/>
      <c r="T33" s="12"/>
      <c r="U33" s="12"/>
      <c r="V33" s="12"/>
    </row>
    <row r="34" spans="1:22" ht="15" thickBot="1">
      <c r="A34" s="12"/>
      <c r="B34" s="6"/>
      <c r="C34" s="3"/>
      <c r="D34" s="47"/>
      <c r="E34" s="48"/>
      <c r="F34" s="49"/>
      <c r="G34" s="48"/>
      <c r="H34" s="48"/>
      <c r="I34" s="48"/>
      <c r="J34" s="48"/>
      <c r="K34" s="48"/>
      <c r="L34" s="48"/>
      <c r="M34" s="48"/>
      <c r="N34" s="48"/>
      <c r="O34" s="50"/>
      <c r="P34" s="3"/>
      <c r="Q34" s="3"/>
      <c r="R34" s="7"/>
      <c r="S34" s="12"/>
      <c r="T34" s="12"/>
      <c r="U34" s="12"/>
      <c r="V34" s="12"/>
    </row>
    <row r="35" spans="1:22" ht="12.75">
      <c r="A35" s="12"/>
      <c r="B35" s="6"/>
      <c r="C35" s="3"/>
      <c r="D35" s="3"/>
      <c r="E35" s="3"/>
      <c r="F35" s="3"/>
      <c r="G35" s="3"/>
      <c r="H35" s="3"/>
      <c r="I35" s="3"/>
      <c r="J35" s="3"/>
      <c r="K35" s="3"/>
      <c r="L35" s="3"/>
      <c r="M35" s="3"/>
      <c r="N35" s="3"/>
      <c r="O35" s="3"/>
      <c r="P35" s="3"/>
      <c r="Q35" s="3"/>
      <c r="R35" s="7"/>
      <c r="S35" s="12"/>
      <c r="T35" s="12"/>
      <c r="U35" s="12"/>
      <c r="V35" s="12"/>
    </row>
    <row r="36" spans="1:22" ht="12.75">
      <c r="A36" s="12"/>
      <c r="B36" s="6"/>
      <c r="C36" s="3"/>
      <c r="D36" s="3"/>
      <c r="E36" s="3"/>
      <c r="F36" s="3"/>
      <c r="G36" s="3"/>
      <c r="H36" s="3"/>
      <c r="I36" s="3"/>
      <c r="J36" s="3"/>
      <c r="K36" s="3"/>
      <c r="L36" s="3"/>
      <c r="M36" s="3"/>
      <c r="N36" s="3"/>
      <c r="O36" s="3"/>
      <c r="P36" s="3"/>
      <c r="Q36" s="3"/>
      <c r="R36" s="7"/>
      <c r="S36" s="12"/>
      <c r="T36" s="12"/>
      <c r="U36" s="12"/>
      <c r="V36" s="12"/>
    </row>
    <row r="37" spans="1:22" ht="12.75">
      <c r="A37" s="12"/>
      <c r="B37" s="6"/>
      <c r="C37" s="3"/>
      <c r="D37" s="3"/>
      <c r="E37" s="3"/>
      <c r="F37" s="3"/>
      <c r="G37" s="3"/>
      <c r="H37" s="3"/>
      <c r="I37" s="3"/>
      <c r="J37" s="3"/>
      <c r="K37" s="3"/>
      <c r="L37" s="3"/>
      <c r="M37" s="3"/>
      <c r="N37" s="3"/>
      <c r="O37" s="3"/>
      <c r="P37" s="3"/>
      <c r="Q37" s="3"/>
      <c r="R37" s="7"/>
      <c r="S37" s="12"/>
      <c r="T37" s="12"/>
      <c r="U37" s="12"/>
      <c r="V37" s="12"/>
    </row>
    <row r="38" spans="1:22" ht="12.75">
      <c r="A38" s="12"/>
      <c r="B38" s="6"/>
      <c r="C38" s="3"/>
      <c r="D38" s="3"/>
      <c r="E38" s="3"/>
      <c r="F38" s="3"/>
      <c r="G38" s="3"/>
      <c r="H38" s="3"/>
      <c r="I38" s="3"/>
      <c r="J38" s="3"/>
      <c r="K38" s="3"/>
      <c r="L38" s="3"/>
      <c r="M38" s="3"/>
      <c r="N38" s="3"/>
      <c r="O38" s="3"/>
      <c r="P38" s="3"/>
      <c r="Q38" s="3"/>
      <c r="R38" s="7"/>
      <c r="S38" s="12"/>
      <c r="T38" s="12"/>
      <c r="U38" s="12"/>
      <c r="V38" s="12"/>
    </row>
    <row r="39" spans="1:22" ht="12.75">
      <c r="A39" s="12"/>
      <c r="B39" s="6"/>
      <c r="C39" s="3"/>
      <c r="D39" s="3"/>
      <c r="E39" s="3"/>
      <c r="F39" s="3"/>
      <c r="G39" s="3"/>
      <c r="H39" s="3"/>
      <c r="I39" s="3"/>
      <c r="J39" s="3"/>
      <c r="K39" s="3"/>
      <c r="L39" s="3"/>
      <c r="M39" s="3"/>
      <c r="N39" s="3"/>
      <c r="O39" s="3"/>
      <c r="P39" s="3"/>
      <c r="Q39" s="3"/>
      <c r="R39" s="7"/>
      <c r="S39" s="12"/>
      <c r="T39" s="12"/>
      <c r="U39" s="12"/>
      <c r="V39" s="12"/>
    </row>
    <row r="40" spans="1:22" ht="15">
      <c r="A40" s="12"/>
      <c r="B40" s="6"/>
      <c r="C40" s="3"/>
      <c r="D40" s="3"/>
      <c r="E40" s="3"/>
      <c r="F40" s="3"/>
      <c r="G40" s="3"/>
      <c r="H40" s="151"/>
      <c r="I40" s="3"/>
      <c r="J40" s="3"/>
      <c r="K40" s="3"/>
      <c r="L40" s="3"/>
      <c r="M40" s="3"/>
      <c r="N40" s="3"/>
      <c r="O40" s="3"/>
      <c r="P40" s="3"/>
      <c r="Q40" s="3"/>
      <c r="R40" s="7"/>
      <c r="S40" s="12"/>
      <c r="T40" s="12"/>
      <c r="U40" s="12"/>
      <c r="V40" s="12"/>
    </row>
    <row r="41" spans="1:22" ht="13.5" thickBot="1">
      <c r="A41" s="12"/>
      <c r="B41" s="9"/>
      <c r="C41" s="10"/>
      <c r="D41" s="10"/>
      <c r="E41" s="10"/>
      <c r="F41" s="10"/>
      <c r="G41" s="10"/>
      <c r="H41" s="10"/>
      <c r="I41" s="10"/>
      <c r="J41" s="10"/>
      <c r="K41" s="10"/>
      <c r="L41" s="10"/>
      <c r="M41" s="10"/>
      <c r="N41" s="10"/>
      <c r="O41" s="10"/>
      <c r="P41" s="10"/>
      <c r="Q41" s="10"/>
      <c r="R41" s="11"/>
      <c r="S41" s="12"/>
      <c r="T41" s="12"/>
      <c r="U41" s="12"/>
      <c r="V41" s="12"/>
    </row>
    <row r="42" spans="1:22" ht="12.75">
      <c r="A42" s="12"/>
      <c r="B42" s="12"/>
      <c r="C42" s="12"/>
      <c r="D42" s="12"/>
      <c r="E42" s="12"/>
      <c r="F42" s="12"/>
      <c r="G42" s="12"/>
      <c r="H42" s="12"/>
      <c r="I42" s="12"/>
      <c r="J42" s="12"/>
      <c r="K42" s="12"/>
      <c r="L42" s="12"/>
      <c r="M42" s="12"/>
      <c r="N42" s="12"/>
      <c r="O42" s="12"/>
      <c r="P42" s="12"/>
      <c r="Q42" s="12"/>
      <c r="R42" s="12"/>
      <c r="S42" s="12"/>
      <c r="T42" s="12"/>
      <c r="U42" s="12"/>
      <c r="V42" s="12"/>
    </row>
    <row r="43" spans="1:22" ht="12.75">
      <c r="A43" s="12"/>
      <c r="B43" s="12"/>
      <c r="C43" s="12"/>
      <c r="D43" s="12"/>
      <c r="E43" s="12"/>
      <c r="F43" s="12"/>
      <c r="G43" s="12"/>
      <c r="H43" s="12"/>
      <c r="I43" s="12"/>
      <c r="J43" s="12"/>
      <c r="K43" s="12"/>
      <c r="L43" s="12"/>
      <c r="M43" s="12"/>
      <c r="N43" s="12"/>
      <c r="O43" s="12"/>
      <c r="P43" s="12"/>
      <c r="Q43" s="12"/>
      <c r="R43" s="12"/>
      <c r="S43" s="12"/>
      <c r="T43" s="12"/>
      <c r="U43" s="12"/>
      <c r="V43" s="12"/>
    </row>
    <row r="44" spans="1:22" ht="12.75">
      <c r="A44" s="12"/>
      <c r="B44" s="12"/>
      <c r="C44" s="12"/>
      <c r="D44" s="12"/>
      <c r="E44" s="12"/>
      <c r="F44" s="12"/>
      <c r="G44" s="12"/>
      <c r="H44" s="12"/>
      <c r="I44" s="12"/>
      <c r="J44" s="12"/>
      <c r="K44" s="12"/>
      <c r="L44" s="12"/>
      <c r="M44" s="12"/>
      <c r="N44" s="12"/>
      <c r="O44" s="12"/>
      <c r="P44" s="12"/>
      <c r="Q44" s="12"/>
      <c r="R44" s="12"/>
      <c r="S44" s="12"/>
      <c r="T44" s="12"/>
      <c r="U44" s="12"/>
      <c r="V44" s="12"/>
    </row>
    <row r="45" spans="1:22" ht="12.75">
      <c r="A45" s="12"/>
      <c r="B45" s="12"/>
      <c r="C45" s="12"/>
      <c r="D45" s="12"/>
      <c r="E45" s="12"/>
      <c r="F45" s="12"/>
      <c r="G45" s="12"/>
      <c r="H45" s="12"/>
      <c r="I45" s="12"/>
      <c r="J45" s="12"/>
      <c r="K45" s="12"/>
      <c r="L45" s="12"/>
      <c r="M45" s="12"/>
      <c r="N45" s="12"/>
      <c r="O45" s="12"/>
      <c r="P45" s="12"/>
      <c r="Q45" s="12"/>
      <c r="R45" s="12"/>
      <c r="S45" s="12"/>
      <c r="T45" s="12"/>
      <c r="U45" s="12"/>
      <c r="V45" s="12"/>
    </row>
    <row r="46" spans="1:22" ht="12.75">
      <c r="A46" s="12"/>
      <c r="B46" s="12"/>
      <c r="C46" s="12"/>
      <c r="D46" s="12"/>
      <c r="E46" s="12"/>
      <c r="F46" s="12"/>
      <c r="G46" s="12"/>
      <c r="H46" s="12"/>
      <c r="I46" s="12"/>
      <c r="J46" s="12"/>
      <c r="K46" s="12"/>
      <c r="L46" s="12"/>
      <c r="M46" s="12"/>
      <c r="N46" s="12"/>
      <c r="O46" s="12"/>
      <c r="P46" s="12"/>
      <c r="Q46" s="12"/>
      <c r="R46" s="12"/>
      <c r="S46" s="12"/>
      <c r="T46" s="12"/>
      <c r="U46" s="12"/>
      <c r="V46" s="12"/>
    </row>
    <row r="47" spans="1:22" ht="12.75">
      <c r="A47" s="12"/>
      <c r="B47" s="12"/>
      <c r="C47" s="12"/>
      <c r="D47" s="12"/>
      <c r="E47" s="12"/>
      <c r="F47" s="12"/>
      <c r="G47" s="12"/>
      <c r="H47" s="12"/>
      <c r="I47" s="12"/>
      <c r="J47" s="12"/>
      <c r="K47" s="12"/>
      <c r="L47" s="12"/>
      <c r="M47" s="12"/>
      <c r="N47" s="12"/>
      <c r="O47" s="12"/>
      <c r="P47" s="12"/>
      <c r="Q47" s="12"/>
      <c r="R47" s="12"/>
      <c r="S47" s="12"/>
      <c r="T47" s="12"/>
      <c r="U47" s="12"/>
      <c r="V47" s="12"/>
    </row>
    <row r="48" spans="1:22" ht="12.75">
      <c r="A48" s="12"/>
      <c r="B48" s="12"/>
      <c r="C48" s="12"/>
      <c r="D48" s="12"/>
      <c r="E48" s="12"/>
      <c r="F48" s="12"/>
      <c r="G48" s="12"/>
      <c r="H48" s="12"/>
      <c r="I48" s="12"/>
      <c r="J48" s="12"/>
      <c r="K48" s="12"/>
      <c r="L48" s="12"/>
      <c r="M48" s="12"/>
      <c r="N48" s="12"/>
      <c r="O48" s="12"/>
      <c r="P48" s="12"/>
      <c r="Q48" s="12"/>
      <c r="R48" s="12"/>
      <c r="S48" s="12"/>
      <c r="T48" s="12"/>
      <c r="U48" s="12"/>
      <c r="V48" s="12"/>
    </row>
    <row r="49" spans="1:22" ht="12.75">
      <c r="A49" s="12"/>
      <c r="B49" s="12"/>
      <c r="C49" s="12"/>
      <c r="D49" s="12"/>
      <c r="E49" s="12"/>
      <c r="F49" s="12"/>
      <c r="G49" s="12"/>
      <c r="H49" s="12"/>
      <c r="I49" s="12"/>
      <c r="J49" s="12"/>
      <c r="K49" s="12"/>
      <c r="L49" s="12"/>
      <c r="M49" s="12"/>
      <c r="N49" s="12"/>
      <c r="O49" s="12"/>
      <c r="P49" s="12"/>
      <c r="Q49" s="12"/>
      <c r="R49" s="12"/>
      <c r="S49" s="12"/>
      <c r="T49" s="12"/>
      <c r="U49" s="12"/>
      <c r="V49" s="12"/>
    </row>
    <row r="50" spans="1:22" ht="12.75">
      <c r="A50" s="12"/>
      <c r="B50" s="12"/>
      <c r="C50" s="12"/>
      <c r="D50" s="12"/>
      <c r="E50" s="12"/>
      <c r="F50" s="12"/>
      <c r="G50" s="12"/>
      <c r="H50" s="12"/>
      <c r="I50" s="12"/>
      <c r="J50" s="12"/>
      <c r="K50" s="12"/>
      <c r="L50" s="12"/>
      <c r="M50" s="12"/>
      <c r="N50" s="12"/>
      <c r="O50" s="12"/>
      <c r="P50" s="12"/>
      <c r="Q50" s="12"/>
      <c r="R50" s="12"/>
      <c r="S50" s="12"/>
      <c r="T50" s="12"/>
      <c r="U50" s="12"/>
      <c r="V50" s="12"/>
    </row>
  </sheetData>
  <sheetProtection sheet="1" objects="1" scenarios="1"/>
  <dataValidations count="2">
    <dataValidation type="list" allowBlank="1" showErrorMessage="1" errorTitle="New Species?" error="Enter new species on Lumber page or choose from the list of current species." sqref="E8">
      <formula1>Lumber_Types</formula1>
    </dataValidation>
    <dataValidation type="list" allowBlank="1" showInputMessage="1" showErrorMessage="1" sqref="E12">
      <formula1>classes</formula1>
    </dataValidation>
  </dataValidations>
  <printOptions/>
  <pageMargins left="0.75" right="0.75" top="0.63" bottom="0.51" header="0.5" footer="0.5"/>
  <pageSetup blackAndWhite="1" fitToHeight="1" fitToWidth="1" horizontalDpi="300" verticalDpi="300" orientation="landscape" scale="79" r:id="rId2"/>
  <headerFooter alignWithMargins="0">
    <oddHeader>&amp;L&amp;D</oddHeader>
    <oddFooter>&amp;C&amp;F&amp;R&amp;A</oddFooter>
  </headerFooter>
  <legacyDrawing r:id="rId1"/>
</worksheet>
</file>

<file path=xl/worksheets/sheet2.xml><?xml version="1.0" encoding="utf-8"?>
<worksheet xmlns="http://schemas.openxmlformats.org/spreadsheetml/2006/main" xmlns:r="http://schemas.openxmlformats.org/officeDocument/2006/relationships">
  <sheetPr codeName="Sheet8">
    <pageSetUpPr fitToPage="1"/>
  </sheetPr>
  <dimension ref="A1:AC63"/>
  <sheetViews>
    <sheetView showRowColHeaders="0" showZeros="0" zoomScale="75" zoomScaleNormal="75" workbookViewId="0" topLeftCell="A1">
      <selection activeCell="D8" sqref="D8"/>
    </sheetView>
  </sheetViews>
  <sheetFormatPr defaultColWidth="9.140625" defaultRowHeight="12.75"/>
  <cols>
    <col min="1" max="1" width="1.7109375" style="1" customWidth="1"/>
    <col min="2" max="2" width="4.00390625" style="1" customWidth="1"/>
    <col min="3" max="3" width="21.7109375" style="1" customWidth="1"/>
    <col min="4" max="4" width="9.8515625" style="1" customWidth="1"/>
    <col min="5" max="5" width="11.7109375" style="1" customWidth="1"/>
    <col min="6" max="6" width="8.28125" style="1" hidden="1" customWidth="1"/>
    <col min="7" max="7" width="11.57421875" style="1" hidden="1" customWidth="1"/>
    <col min="8" max="8" width="10.00390625" style="1" hidden="1" customWidth="1"/>
    <col min="9" max="9" width="3.28125" style="1" customWidth="1"/>
    <col min="10" max="10" width="6.7109375" style="1" customWidth="1"/>
    <col min="11" max="11" width="5.57421875" style="2" customWidth="1"/>
    <col min="12" max="13" width="13.28125" style="1" bestFit="1" customWidth="1"/>
    <col min="14" max="14" width="13.140625" style="1" bestFit="1" customWidth="1"/>
    <col min="15" max="15" width="11.57421875" style="1" hidden="1" customWidth="1"/>
    <col min="16" max="16" width="4.28125" style="1" customWidth="1"/>
    <col min="17" max="17" width="6.7109375" style="1" customWidth="1"/>
    <col min="18" max="18" width="4.28125" style="1" customWidth="1"/>
    <col min="19" max="19" width="15.7109375" style="1" customWidth="1"/>
    <col min="20" max="22" width="10.57421875" style="1" customWidth="1"/>
    <col min="23" max="24" width="10.7109375" style="1" customWidth="1"/>
    <col min="25" max="25" width="5.7109375" style="1" customWidth="1"/>
    <col min="26" max="26" width="9.7109375" style="1" customWidth="1"/>
    <col min="27" max="16384" width="9.140625" style="1" customWidth="1"/>
  </cols>
  <sheetData>
    <row r="1" spans="1:29" ht="6" customHeight="1" thickBot="1">
      <c r="A1" s="12"/>
      <c r="B1" s="13"/>
      <c r="C1" s="13"/>
      <c r="D1" s="13"/>
      <c r="E1" s="13"/>
      <c r="F1" s="13"/>
      <c r="G1" s="13"/>
      <c r="H1" s="13"/>
      <c r="I1" s="13"/>
      <c r="J1" s="13"/>
      <c r="K1" s="17"/>
      <c r="L1" s="13"/>
      <c r="M1" s="13"/>
      <c r="N1" s="13"/>
      <c r="O1" s="13"/>
      <c r="P1" s="13"/>
      <c r="Q1" s="13"/>
      <c r="R1" s="13"/>
      <c r="S1" s="13"/>
      <c r="T1" s="13"/>
      <c r="U1" s="13"/>
      <c r="V1" s="13"/>
      <c r="W1" s="13"/>
      <c r="X1" s="13"/>
      <c r="Y1" s="13"/>
      <c r="Z1" s="13"/>
      <c r="AA1" s="13"/>
      <c r="AB1" s="13"/>
      <c r="AC1" s="13"/>
    </row>
    <row r="2" spans="1:29" ht="27" customHeight="1">
      <c r="A2" s="12"/>
      <c r="B2" s="29" t="s">
        <v>29</v>
      </c>
      <c r="C2" s="27"/>
      <c r="D2" s="18"/>
      <c r="E2" s="18"/>
      <c r="F2" s="18"/>
      <c r="G2" s="18"/>
      <c r="H2" s="18"/>
      <c r="I2" s="18"/>
      <c r="J2" s="18"/>
      <c r="K2" s="26"/>
      <c r="L2" s="18"/>
      <c r="M2" s="101"/>
      <c r="N2" s="76"/>
      <c r="O2" s="18"/>
      <c r="P2" s="18"/>
      <c r="Q2" s="77"/>
      <c r="R2" s="77"/>
      <c r="S2" s="28"/>
      <c r="T2" s="77"/>
      <c r="U2" s="77"/>
      <c r="V2" s="77"/>
      <c r="W2" s="77"/>
      <c r="X2" s="77"/>
      <c r="Y2" s="77"/>
      <c r="Z2" s="19"/>
      <c r="AA2" s="13"/>
      <c r="AB2" s="13"/>
      <c r="AC2" s="13"/>
    </row>
    <row r="3" spans="1:29" ht="12.75" customHeight="1">
      <c r="A3" s="12"/>
      <c r="B3" s="6"/>
      <c r="C3" s="3"/>
      <c r="D3" s="3"/>
      <c r="E3" s="3"/>
      <c r="F3" s="3"/>
      <c r="G3" s="3"/>
      <c r="H3" s="3"/>
      <c r="I3" s="3"/>
      <c r="J3" s="3"/>
      <c r="K3" s="3"/>
      <c r="L3" s="3"/>
      <c r="M3" s="3"/>
      <c r="N3" s="3"/>
      <c r="O3" s="3"/>
      <c r="P3" s="3"/>
      <c r="Q3" s="3"/>
      <c r="R3" s="3"/>
      <c r="S3" s="3"/>
      <c r="T3" s="3"/>
      <c r="U3" s="3"/>
      <c r="V3" s="3"/>
      <c r="W3" s="3"/>
      <c r="X3" s="3"/>
      <c r="Y3" s="3"/>
      <c r="Z3" s="7"/>
      <c r="AA3" s="13"/>
      <c r="AB3" s="13"/>
      <c r="AC3" s="13"/>
    </row>
    <row r="4" spans="1:29" ht="13.5" customHeight="1" hidden="1">
      <c r="A4" s="12"/>
      <c r="B4" s="6"/>
      <c r="C4" s="3"/>
      <c r="D4" s="3"/>
      <c r="E4" s="3"/>
      <c r="F4" s="3"/>
      <c r="G4" s="16"/>
      <c r="H4" s="3"/>
      <c r="I4" s="3"/>
      <c r="J4" s="3"/>
      <c r="K4" s="3"/>
      <c r="L4" s="3"/>
      <c r="M4" s="3"/>
      <c r="N4" s="3"/>
      <c r="O4" s="3"/>
      <c r="P4" s="3"/>
      <c r="Q4" s="3"/>
      <c r="R4" s="3"/>
      <c r="S4" s="3"/>
      <c r="T4" s="3"/>
      <c r="U4" s="3"/>
      <c r="V4" s="3"/>
      <c r="W4" s="3"/>
      <c r="X4" s="3"/>
      <c r="Y4" s="3"/>
      <c r="Z4" s="7"/>
      <c r="AA4" s="13"/>
      <c r="AB4" s="13"/>
      <c r="AC4" s="13"/>
    </row>
    <row r="5" spans="1:29" ht="13.5" customHeight="1" thickBot="1">
      <c r="A5" s="12"/>
      <c r="B5" s="6"/>
      <c r="C5" s="5"/>
      <c r="D5" s="5"/>
      <c r="E5" s="5"/>
      <c r="F5" s="3"/>
      <c r="G5" s="3"/>
      <c r="H5" s="3"/>
      <c r="I5" s="3"/>
      <c r="J5" s="5"/>
      <c r="K5" s="5"/>
      <c r="L5" s="5"/>
      <c r="M5" s="5"/>
      <c r="N5" s="5"/>
      <c r="O5" s="5"/>
      <c r="P5" s="5"/>
      <c r="Q5" s="5"/>
      <c r="R5" s="5"/>
      <c r="S5" s="5"/>
      <c r="T5" s="5"/>
      <c r="U5" s="5"/>
      <c r="V5" s="5"/>
      <c r="W5" s="5"/>
      <c r="X5" s="5"/>
      <c r="Y5" s="3"/>
      <c r="Z5" s="7"/>
      <c r="AA5" s="13"/>
      <c r="AB5" s="13"/>
      <c r="AC5" s="13"/>
    </row>
    <row r="6" spans="1:29" ht="15.75">
      <c r="A6" s="12"/>
      <c r="B6" s="6"/>
      <c r="C6" s="31" t="s">
        <v>62</v>
      </c>
      <c r="D6" s="18"/>
      <c r="E6" s="18"/>
      <c r="F6" s="18"/>
      <c r="G6" s="18"/>
      <c r="H6" s="18"/>
      <c r="I6" s="19"/>
      <c r="J6" s="5"/>
      <c r="K6" s="31" t="s">
        <v>51</v>
      </c>
      <c r="L6" s="22"/>
      <c r="M6" s="22"/>
      <c r="N6" s="22"/>
      <c r="O6" s="22"/>
      <c r="P6" s="23"/>
      <c r="Q6" s="5"/>
      <c r="R6" s="30" t="s">
        <v>5</v>
      </c>
      <c r="S6" s="20"/>
      <c r="T6" s="20"/>
      <c r="U6" s="20"/>
      <c r="V6" s="20"/>
      <c r="W6" s="20"/>
      <c r="X6" s="20"/>
      <c r="Y6" s="18"/>
      <c r="Z6" s="7"/>
      <c r="AA6" s="13"/>
      <c r="AB6" s="13"/>
      <c r="AC6" s="13"/>
    </row>
    <row r="7" spans="1:29" ht="13.5" customHeight="1" thickBot="1">
      <c r="A7" s="12"/>
      <c r="B7" s="6"/>
      <c r="C7" s="37"/>
      <c r="D7" s="36"/>
      <c r="E7" s="56"/>
      <c r="F7" s="56"/>
      <c r="G7" s="36"/>
      <c r="H7" s="7"/>
      <c r="I7" s="165"/>
      <c r="J7" s="166"/>
      <c r="K7" s="35"/>
      <c r="L7" s="36"/>
      <c r="M7" s="36"/>
      <c r="N7" s="36"/>
      <c r="O7" s="97"/>
      <c r="P7" s="57"/>
      <c r="Q7" s="5"/>
      <c r="R7" s="6"/>
      <c r="S7" s="3"/>
      <c r="T7" s="3"/>
      <c r="U7" s="3"/>
      <c r="V7" s="3"/>
      <c r="W7" s="3"/>
      <c r="X7" s="3"/>
      <c r="Y7" s="38"/>
      <c r="Z7" s="7"/>
      <c r="AA7" s="13"/>
      <c r="AB7" s="13"/>
      <c r="AC7" s="13"/>
    </row>
    <row r="8" spans="1:29" ht="13.5" customHeight="1" thickBot="1">
      <c r="A8" s="12"/>
      <c r="B8" s="6"/>
      <c r="C8" s="37" t="s">
        <v>11</v>
      </c>
      <c r="D8" s="62">
        <v>65</v>
      </c>
      <c r="E8" s="56"/>
      <c r="F8" s="56"/>
      <c r="G8" s="36"/>
      <c r="H8" s="7"/>
      <c r="I8" s="7"/>
      <c r="J8" s="5"/>
      <c r="K8" s="35"/>
      <c r="L8" s="36"/>
      <c r="M8" s="36"/>
      <c r="N8" s="36"/>
      <c r="O8" s="97"/>
      <c r="P8" s="57"/>
      <c r="Q8" s="5"/>
      <c r="R8" s="6"/>
      <c r="S8" s="34" t="s">
        <v>0</v>
      </c>
      <c r="T8" s="178" t="s">
        <v>7</v>
      </c>
      <c r="U8" s="178"/>
      <c r="V8" s="178"/>
      <c r="W8" s="178"/>
      <c r="X8" s="3"/>
      <c r="Y8" s="38"/>
      <c r="Z8" s="7"/>
      <c r="AA8" s="13"/>
      <c r="AB8" s="13"/>
      <c r="AC8" s="13"/>
    </row>
    <row r="9" spans="1:29" ht="13.5" customHeight="1" thickBot="1">
      <c r="A9" s="12"/>
      <c r="B9" s="6"/>
      <c r="C9" s="37"/>
      <c r="D9" s="36"/>
      <c r="E9" s="56"/>
      <c r="F9" s="56"/>
      <c r="G9" s="36"/>
      <c r="H9" s="7"/>
      <c r="I9" s="7"/>
      <c r="J9" s="5"/>
      <c r="K9" s="35"/>
      <c r="L9" s="36"/>
      <c r="M9" s="36"/>
      <c r="N9" s="36"/>
      <c r="O9" s="97"/>
      <c r="P9" s="57"/>
      <c r="Q9" s="5"/>
      <c r="R9" s="6"/>
      <c r="S9" s="59" t="s">
        <v>64</v>
      </c>
      <c r="T9" s="179">
        <v>2.15</v>
      </c>
      <c r="U9" s="179"/>
      <c r="V9" s="179"/>
      <c r="W9" s="179"/>
      <c r="X9" s="3"/>
      <c r="Y9" s="38"/>
      <c r="Z9" s="7"/>
      <c r="AA9" s="13"/>
      <c r="AB9" s="13"/>
      <c r="AC9" s="13"/>
    </row>
    <row r="10" spans="1:29" ht="13.5" customHeight="1" thickBot="1">
      <c r="A10" s="12"/>
      <c r="B10" s="6"/>
      <c r="C10" s="96" t="s">
        <v>17</v>
      </c>
      <c r="D10" s="65">
        <v>2</v>
      </c>
      <c r="E10" s="36"/>
      <c r="F10" s="36"/>
      <c r="G10" s="36"/>
      <c r="H10" s="7"/>
      <c r="I10" s="7"/>
      <c r="J10" s="5"/>
      <c r="K10" s="35"/>
      <c r="L10" s="36"/>
      <c r="M10" s="33" t="s">
        <v>20</v>
      </c>
      <c r="N10" s="62">
        <v>35</v>
      </c>
      <c r="O10" s="97"/>
      <c r="P10" s="57"/>
      <c r="Q10" s="5"/>
      <c r="R10" s="6"/>
      <c r="S10" s="60" t="s">
        <v>65</v>
      </c>
      <c r="T10" s="180">
        <v>2.35</v>
      </c>
      <c r="U10" s="180"/>
      <c r="V10" s="180"/>
      <c r="W10" s="180"/>
      <c r="X10" s="3"/>
      <c r="Y10" s="38"/>
      <c r="Z10" s="7"/>
      <c r="AA10" s="13"/>
      <c r="AB10" s="13"/>
      <c r="AC10" s="13"/>
    </row>
    <row r="11" spans="1:29" ht="15" thickBot="1">
      <c r="A11" s="12"/>
      <c r="B11" s="6"/>
      <c r="C11" s="96" t="s">
        <v>12</v>
      </c>
      <c r="D11" s="66">
        <v>2</v>
      </c>
      <c r="E11" s="36"/>
      <c r="F11" s="36"/>
      <c r="G11" s="36"/>
      <c r="H11" s="7"/>
      <c r="I11" s="7"/>
      <c r="J11" s="5"/>
      <c r="K11" s="35"/>
      <c r="L11" s="36"/>
      <c r="M11" s="33"/>
      <c r="N11" s="36"/>
      <c r="O11" s="97"/>
      <c r="P11" s="57"/>
      <c r="Q11" s="5"/>
      <c r="R11" s="6"/>
      <c r="S11" s="61" t="s">
        <v>38</v>
      </c>
      <c r="T11" s="181">
        <v>2.3</v>
      </c>
      <c r="U11" s="181"/>
      <c r="V11" s="181"/>
      <c r="W11" s="181"/>
      <c r="X11" s="3"/>
      <c r="Y11" s="38"/>
      <c r="Z11" s="7"/>
      <c r="AA11" s="13"/>
      <c r="AB11" s="13"/>
      <c r="AC11" s="13"/>
    </row>
    <row r="12" spans="1:29" ht="13.5" customHeight="1" thickBot="1">
      <c r="A12" s="12"/>
      <c r="B12" s="6"/>
      <c r="C12" s="96" t="s">
        <v>1</v>
      </c>
      <c r="D12" s="66">
        <v>1</v>
      </c>
      <c r="E12" s="36"/>
      <c r="F12" s="36"/>
      <c r="G12" s="36"/>
      <c r="H12" s="7"/>
      <c r="I12" s="7"/>
      <c r="J12" s="5"/>
      <c r="K12" s="35"/>
      <c r="L12" s="36"/>
      <c r="M12" s="33" t="s">
        <v>21</v>
      </c>
      <c r="N12" s="62">
        <v>20</v>
      </c>
      <c r="O12" s="36"/>
      <c r="P12" s="38"/>
      <c r="Q12" s="5"/>
      <c r="R12" s="6"/>
      <c r="S12" s="60" t="s">
        <v>33</v>
      </c>
      <c r="T12" s="180">
        <v>0</v>
      </c>
      <c r="U12" s="180"/>
      <c r="V12" s="180"/>
      <c r="W12" s="180"/>
      <c r="X12" s="3"/>
      <c r="Y12" s="38"/>
      <c r="Z12" s="7"/>
      <c r="AA12" s="13"/>
      <c r="AB12" s="13"/>
      <c r="AC12" s="13"/>
    </row>
    <row r="13" spans="1:29" ht="13.5" customHeight="1" thickBot="1">
      <c r="A13" s="12"/>
      <c r="B13" s="6"/>
      <c r="C13" s="96" t="s">
        <v>2</v>
      </c>
      <c r="D13" s="67">
        <v>1</v>
      </c>
      <c r="E13" s="36"/>
      <c r="F13" s="36"/>
      <c r="G13" s="36"/>
      <c r="H13" s="7"/>
      <c r="I13" s="7"/>
      <c r="J13" s="5"/>
      <c r="K13" s="35"/>
      <c r="L13" s="36"/>
      <c r="M13" s="33"/>
      <c r="N13" s="41"/>
      <c r="O13" s="36"/>
      <c r="P13" s="38"/>
      <c r="Q13" s="5"/>
      <c r="R13" s="6"/>
      <c r="S13" s="61" t="s">
        <v>34</v>
      </c>
      <c r="T13" s="181">
        <v>1.29</v>
      </c>
      <c r="U13" s="181"/>
      <c r="V13" s="181"/>
      <c r="W13" s="181"/>
      <c r="X13" s="3"/>
      <c r="Y13" s="38"/>
      <c r="Z13" s="7"/>
      <c r="AA13" s="13"/>
      <c r="AB13" s="13"/>
      <c r="AC13" s="13"/>
    </row>
    <row r="14" spans="1:29" ht="15" thickBot="1">
      <c r="A14" s="12"/>
      <c r="B14" s="6"/>
      <c r="C14" s="39"/>
      <c r="D14" s="40"/>
      <c r="E14" s="40"/>
      <c r="F14" s="40"/>
      <c r="G14" s="42"/>
      <c r="H14" s="11"/>
      <c r="I14" s="11"/>
      <c r="J14" s="3"/>
      <c r="K14" s="35"/>
      <c r="L14" s="36"/>
      <c r="M14" s="33" t="s">
        <v>22</v>
      </c>
      <c r="N14" s="80">
        <v>2</v>
      </c>
      <c r="O14" s="87">
        <f>N12*N14</f>
        <v>40</v>
      </c>
      <c r="P14" s="95"/>
      <c r="Q14" s="5"/>
      <c r="R14" s="6"/>
      <c r="S14" s="60" t="s">
        <v>36</v>
      </c>
      <c r="T14" s="180">
        <v>4.36</v>
      </c>
      <c r="U14" s="180"/>
      <c r="V14" s="180"/>
      <c r="W14" s="180"/>
      <c r="X14" s="3"/>
      <c r="Y14" s="38"/>
      <c r="Z14" s="7"/>
      <c r="AA14" s="13"/>
      <c r="AB14" s="13"/>
      <c r="AC14" s="13"/>
    </row>
    <row r="15" spans="1:29" ht="15" thickBot="1">
      <c r="A15" s="12"/>
      <c r="B15" s="6"/>
      <c r="C15" s="3"/>
      <c r="D15" s="3"/>
      <c r="E15" s="3"/>
      <c r="F15" s="3"/>
      <c r="G15" s="3"/>
      <c r="H15" s="3"/>
      <c r="I15" s="3"/>
      <c r="J15" s="3"/>
      <c r="K15" s="35"/>
      <c r="L15" s="36"/>
      <c r="M15" s="36"/>
      <c r="N15" s="36"/>
      <c r="O15" s="36"/>
      <c r="P15" s="38"/>
      <c r="Q15" s="5"/>
      <c r="R15" s="6"/>
      <c r="S15" s="61" t="s">
        <v>39</v>
      </c>
      <c r="T15" s="181">
        <v>5.6</v>
      </c>
      <c r="U15" s="181"/>
      <c r="V15" s="181"/>
      <c r="W15" s="181"/>
      <c r="X15" s="3"/>
      <c r="Y15" s="38"/>
      <c r="Z15" s="7"/>
      <c r="AA15" s="13"/>
      <c r="AB15" s="13"/>
      <c r="AC15" s="13"/>
    </row>
    <row r="16" spans="1:29" ht="15.75">
      <c r="A16" s="12"/>
      <c r="B16" s="6"/>
      <c r="C16" s="79" t="s">
        <v>63</v>
      </c>
      <c r="D16" s="24"/>
      <c r="E16" s="24"/>
      <c r="F16" s="24"/>
      <c r="G16" s="24"/>
      <c r="H16" s="24"/>
      <c r="I16" s="25"/>
      <c r="J16" s="3"/>
      <c r="K16" s="35"/>
      <c r="L16" s="36"/>
      <c r="M16" s="55" t="s">
        <v>23</v>
      </c>
      <c r="N16" s="36"/>
      <c r="O16" s="36"/>
      <c r="P16" s="38"/>
      <c r="Q16" s="5"/>
      <c r="R16" s="6"/>
      <c r="S16" s="60" t="s">
        <v>37</v>
      </c>
      <c r="T16" s="180">
        <v>3.35</v>
      </c>
      <c r="U16" s="180"/>
      <c r="V16" s="180"/>
      <c r="W16" s="180"/>
      <c r="X16" s="3"/>
      <c r="Y16" s="38"/>
      <c r="Z16" s="7"/>
      <c r="AA16" s="13"/>
      <c r="AB16" s="13"/>
      <c r="AC16" s="13"/>
    </row>
    <row r="17" spans="1:29" ht="15" thickBot="1">
      <c r="A17" s="12"/>
      <c r="B17" s="6"/>
      <c r="C17" s="58"/>
      <c r="D17" s="56"/>
      <c r="E17" s="56"/>
      <c r="F17" s="93"/>
      <c r="G17" s="93"/>
      <c r="H17" s="94"/>
      <c r="I17" s="7"/>
      <c r="J17" s="3"/>
      <c r="K17" s="35"/>
      <c r="L17" s="36"/>
      <c r="M17" s="32"/>
      <c r="N17" s="36"/>
      <c r="O17" s="97"/>
      <c r="P17" s="57"/>
      <c r="Q17" s="5"/>
      <c r="R17" s="6"/>
      <c r="S17" s="61"/>
      <c r="T17" s="181"/>
      <c r="U17" s="181"/>
      <c r="V17" s="181"/>
      <c r="W17" s="181"/>
      <c r="X17" s="3"/>
      <c r="Y17" s="38"/>
      <c r="Z17" s="7"/>
      <c r="AA17" s="13"/>
      <c r="AB17" s="13"/>
      <c r="AC17" s="13"/>
    </row>
    <row r="18" spans="1:29" ht="29.25" thickBot="1">
      <c r="A18" s="12"/>
      <c r="B18" s="6"/>
      <c r="C18" s="52" t="s">
        <v>15</v>
      </c>
      <c r="D18" s="53" t="str">
        <f>IF(C18=0,0,"Time")</f>
        <v>Time</v>
      </c>
      <c r="E18" s="54" t="str">
        <f>IF(C18=0,0,"Feed rate")</f>
        <v>Feed rate</v>
      </c>
      <c r="F18" s="152" t="str">
        <f>C18</f>
        <v>S4S</v>
      </c>
      <c r="G18" s="153">
        <f>SUM(G20:G22)</f>
        <v>43.33333333333333</v>
      </c>
      <c r="H18" s="154">
        <f>SUM(H20:H22)</f>
        <v>0.12638888888888888</v>
      </c>
      <c r="I18" s="88"/>
      <c r="J18" s="3"/>
      <c r="K18" s="81"/>
      <c r="L18" s="86" t="str">
        <f>M18</f>
        <v>Custom</v>
      </c>
      <c r="M18" s="51" t="s">
        <v>18</v>
      </c>
      <c r="N18" s="175">
        <v>0.75</v>
      </c>
      <c r="O18" s="5"/>
      <c r="P18" s="84"/>
      <c r="Q18" s="5"/>
      <c r="R18" s="6"/>
      <c r="S18" s="60"/>
      <c r="T18" s="180"/>
      <c r="U18" s="180"/>
      <c r="V18" s="180"/>
      <c r="W18" s="180"/>
      <c r="X18" s="3"/>
      <c r="Y18" s="38"/>
      <c r="Z18" s="7"/>
      <c r="AA18" s="13"/>
      <c r="AB18" s="13"/>
      <c r="AC18" s="13"/>
    </row>
    <row r="19" spans="1:29" ht="15" thickBot="1">
      <c r="A19" s="12"/>
      <c r="B19" s="6"/>
      <c r="C19" s="37"/>
      <c r="D19" s="36" t="str">
        <f>IF(C18=0,0,"(Minutes)")</f>
        <v>(Minutes)</v>
      </c>
      <c r="E19" s="32" t="str">
        <f>IF(C18=0,0,"(FPM)")</f>
        <v>(FPM)</v>
      </c>
      <c r="F19" s="155"/>
      <c r="G19" s="156" t="s">
        <v>26</v>
      </c>
      <c r="H19" s="157" t="s">
        <v>27</v>
      </c>
      <c r="I19" s="89"/>
      <c r="J19" s="3"/>
      <c r="K19" s="81"/>
      <c r="L19" s="86" t="str">
        <f>M20</f>
        <v>Semi-custom</v>
      </c>
      <c r="M19" s="51"/>
      <c r="N19" s="36"/>
      <c r="O19" s="5"/>
      <c r="P19" s="84"/>
      <c r="Q19" s="5"/>
      <c r="R19" s="6"/>
      <c r="S19" s="61"/>
      <c r="T19" s="181"/>
      <c r="U19" s="181"/>
      <c r="V19" s="181"/>
      <c r="W19" s="181"/>
      <c r="X19" s="3"/>
      <c r="Y19" s="38"/>
      <c r="Z19" s="7"/>
      <c r="AA19" s="13"/>
      <c r="AB19" s="13"/>
      <c r="AC19" s="13"/>
    </row>
    <row r="20" spans="1:29" ht="15" thickBot="1">
      <c r="A20" s="12"/>
      <c r="B20" s="6"/>
      <c r="C20" s="37" t="str">
        <f>C10</f>
        <v>Ripsaw</v>
      </c>
      <c r="D20" s="70">
        <v>10</v>
      </c>
      <c r="E20" s="71">
        <v>40</v>
      </c>
      <c r="F20" s="158" t="str">
        <f>C10</f>
        <v>Ripsaw</v>
      </c>
      <c r="G20" s="153">
        <f>(D20/60)*Shoprate</f>
        <v>10.833333333333332</v>
      </c>
      <c r="H20" s="154">
        <f>IF(E20&gt;0,Shoprate/(60*E20),0)*D10</f>
        <v>0.05416666666666667</v>
      </c>
      <c r="I20" s="88"/>
      <c r="J20" s="3"/>
      <c r="K20" s="81"/>
      <c r="L20" s="86" t="str">
        <f>M22</f>
        <v>Standard</v>
      </c>
      <c r="M20" s="51" t="s">
        <v>25</v>
      </c>
      <c r="N20" s="63"/>
      <c r="O20" s="5"/>
      <c r="P20" s="84"/>
      <c r="Q20" s="5"/>
      <c r="R20" s="6"/>
      <c r="S20" s="60"/>
      <c r="T20" s="180"/>
      <c r="U20" s="180"/>
      <c r="V20" s="180"/>
      <c r="W20" s="180"/>
      <c r="X20" s="3"/>
      <c r="Y20" s="38"/>
      <c r="Z20" s="7"/>
      <c r="AA20" s="13"/>
      <c r="AB20" s="13"/>
      <c r="AC20" s="13"/>
    </row>
    <row r="21" spans="1:29" ht="15" thickBot="1">
      <c r="A21" s="12"/>
      <c r="B21" s="6"/>
      <c r="C21" s="37" t="str">
        <f>C11</f>
        <v>Moulder</v>
      </c>
      <c r="D21" s="72">
        <v>30</v>
      </c>
      <c r="E21" s="73">
        <v>30</v>
      </c>
      <c r="F21" s="158" t="str">
        <f>C11</f>
        <v>Moulder</v>
      </c>
      <c r="G21" s="153">
        <f>(D21/60)*Shoprate</f>
        <v>32.5</v>
      </c>
      <c r="H21" s="154">
        <f>IF(E21&gt;0,Shoprate/(60*E21),0)*D11</f>
        <v>0.07222222222222222</v>
      </c>
      <c r="I21" s="88"/>
      <c r="J21" s="3"/>
      <c r="K21" s="81"/>
      <c r="L21" s="5"/>
      <c r="M21" s="51"/>
      <c r="N21" s="5"/>
      <c r="O21" s="5"/>
      <c r="P21" s="84"/>
      <c r="Q21" s="5"/>
      <c r="R21" s="6"/>
      <c r="S21" s="61"/>
      <c r="T21" s="181"/>
      <c r="U21" s="181"/>
      <c r="V21" s="181"/>
      <c r="W21" s="181"/>
      <c r="X21" s="3"/>
      <c r="Y21" s="38"/>
      <c r="Z21" s="7"/>
      <c r="AA21" s="13"/>
      <c r="AB21" s="13"/>
      <c r="AC21" s="13"/>
    </row>
    <row r="22" spans="1:29" ht="15" thickBot="1">
      <c r="A22" s="12"/>
      <c r="B22" s="6"/>
      <c r="C22" s="37" t="str">
        <f>C12</f>
        <v>Sander</v>
      </c>
      <c r="D22" s="74"/>
      <c r="E22" s="75"/>
      <c r="F22" s="158" t="str">
        <f>C12</f>
        <v>Sander</v>
      </c>
      <c r="G22" s="153">
        <f>(D22/60)*Shoprate</f>
        <v>0</v>
      </c>
      <c r="H22" s="154">
        <f>IF(E22&gt;0,Shoprate/(60*E22),0)*D12</f>
        <v>0</v>
      </c>
      <c r="I22" s="88"/>
      <c r="J22" s="3"/>
      <c r="K22" s="81"/>
      <c r="L22" s="5"/>
      <c r="M22" s="51" t="s">
        <v>24</v>
      </c>
      <c r="N22" s="63">
        <v>0.2</v>
      </c>
      <c r="O22" s="5"/>
      <c r="P22" s="84"/>
      <c r="Q22" s="5"/>
      <c r="R22" s="6"/>
      <c r="S22" s="60"/>
      <c r="T22" s="180"/>
      <c r="U22" s="180"/>
      <c r="V22" s="180"/>
      <c r="W22" s="180"/>
      <c r="X22" s="3"/>
      <c r="Y22" s="38"/>
      <c r="Z22" s="7"/>
      <c r="AA22" s="13"/>
      <c r="AB22" s="13"/>
      <c r="AC22" s="13"/>
    </row>
    <row r="23" spans="1:29" ht="15" thickBot="1">
      <c r="A23" s="12"/>
      <c r="B23" s="6"/>
      <c r="C23" s="15"/>
      <c r="D23" s="3"/>
      <c r="E23" s="3"/>
      <c r="F23" s="16"/>
      <c r="G23" s="16"/>
      <c r="H23" s="159"/>
      <c r="I23" s="90"/>
      <c r="J23" s="3"/>
      <c r="K23" s="82"/>
      <c r="L23" s="83"/>
      <c r="M23" s="83"/>
      <c r="N23" s="83"/>
      <c r="O23" s="83"/>
      <c r="P23" s="85"/>
      <c r="Q23" s="5"/>
      <c r="R23" s="9"/>
      <c r="S23" s="83"/>
      <c r="T23" s="83"/>
      <c r="U23" s="83"/>
      <c r="V23" s="83"/>
      <c r="W23" s="83"/>
      <c r="X23" s="83"/>
      <c r="Y23" s="177"/>
      <c r="Z23" s="7"/>
      <c r="AA23" s="13"/>
      <c r="AB23" s="13"/>
      <c r="AC23" s="13"/>
    </row>
    <row r="24" spans="1:29" ht="28.5">
      <c r="A24" s="12"/>
      <c r="B24" s="6"/>
      <c r="C24" s="52" t="s">
        <v>14</v>
      </c>
      <c r="D24" s="53" t="str">
        <f>IF(C24=0,0,"Time")</f>
        <v>Time</v>
      </c>
      <c r="E24" s="54" t="str">
        <f>IF(C24=0,0,"Feed rate")</f>
        <v>Feed rate</v>
      </c>
      <c r="F24" s="152" t="str">
        <f>C24</f>
        <v>S4SP</v>
      </c>
      <c r="G24" s="153">
        <f>SUM(G26:G29)</f>
        <v>75.83333333333333</v>
      </c>
      <c r="H24" s="154">
        <f>SUM(H26:H29)</f>
        <v>0.18055555555555555</v>
      </c>
      <c r="I24" s="88"/>
      <c r="J24" s="3"/>
      <c r="K24" s="5"/>
      <c r="L24" s="5"/>
      <c r="M24" s="5"/>
      <c r="N24" s="5"/>
      <c r="O24" s="5"/>
      <c r="P24" s="5"/>
      <c r="Q24" s="5"/>
      <c r="R24" s="5"/>
      <c r="S24" s="5"/>
      <c r="T24" s="5"/>
      <c r="U24" s="5"/>
      <c r="V24" s="5"/>
      <c r="W24" s="5"/>
      <c r="X24" s="3"/>
      <c r="Y24" s="3"/>
      <c r="Z24" s="7"/>
      <c r="AA24" s="13"/>
      <c r="AB24" s="13"/>
      <c r="AC24" s="13"/>
    </row>
    <row r="25" spans="1:29" ht="15" thickBot="1">
      <c r="A25" s="12"/>
      <c r="B25" s="6"/>
      <c r="C25" s="37"/>
      <c r="D25" s="36" t="str">
        <f>IF(C24=0,0,"(Minutes)")</f>
        <v>(Minutes)</v>
      </c>
      <c r="E25" s="32" t="str">
        <f>IF(C24=0,0,"(FPM)")</f>
        <v>(FPM)</v>
      </c>
      <c r="F25" s="155"/>
      <c r="G25" s="156" t="s">
        <v>26</v>
      </c>
      <c r="H25" s="157" t="s">
        <v>27</v>
      </c>
      <c r="I25" s="89"/>
      <c r="J25" s="3"/>
      <c r="K25" s="5"/>
      <c r="L25" s="5"/>
      <c r="M25" s="5"/>
      <c r="N25" s="5"/>
      <c r="O25" s="5"/>
      <c r="P25" s="5"/>
      <c r="Q25" s="5"/>
      <c r="R25" s="5"/>
      <c r="S25" s="5"/>
      <c r="T25" s="5"/>
      <c r="U25" s="5"/>
      <c r="V25" s="5"/>
      <c r="W25" s="5"/>
      <c r="X25" s="3"/>
      <c r="Y25" s="3"/>
      <c r="Z25" s="7"/>
      <c r="AA25" s="13"/>
      <c r="AB25" s="13"/>
      <c r="AC25" s="13"/>
    </row>
    <row r="26" spans="1:29" ht="15.75">
      <c r="A26" s="12"/>
      <c r="B26" s="6"/>
      <c r="C26" s="37" t="str">
        <f>C10</f>
        <v>Ripsaw</v>
      </c>
      <c r="D26" s="70">
        <v>10</v>
      </c>
      <c r="E26" s="71">
        <v>40</v>
      </c>
      <c r="F26" s="158" t="str">
        <f>C10</f>
        <v>Ripsaw</v>
      </c>
      <c r="G26" s="153">
        <f>(D26/60)*Shoprate</f>
        <v>10.833333333333332</v>
      </c>
      <c r="H26" s="154">
        <f>IF(E26&gt;0,Shoprate/(60*E26),0)*D10</f>
        <v>0.05416666666666667</v>
      </c>
      <c r="I26" s="88"/>
      <c r="J26" s="3"/>
      <c r="K26" s="30" t="s">
        <v>44</v>
      </c>
      <c r="L26" s="18"/>
      <c r="M26" s="18"/>
      <c r="N26" s="18"/>
      <c r="O26" s="18"/>
      <c r="P26" s="23"/>
      <c r="Q26" s="5"/>
      <c r="R26" s="30" t="s">
        <v>45</v>
      </c>
      <c r="S26" s="18"/>
      <c r="T26" s="18"/>
      <c r="U26" s="18"/>
      <c r="V26" s="18"/>
      <c r="W26" s="184"/>
      <c r="X26" s="18"/>
      <c r="Y26" s="18"/>
      <c r="Z26" s="7"/>
      <c r="AA26" s="13"/>
      <c r="AB26" s="13"/>
      <c r="AC26" s="13"/>
    </row>
    <row r="27" spans="1:29" ht="15" thickBot="1">
      <c r="A27" s="12"/>
      <c r="B27" s="6"/>
      <c r="C27" s="37" t="str">
        <f>C11</f>
        <v>Moulder</v>
      </c>
      <c r="D27" s="72">
        <v>30</v>
      </c>
      <c r="E27" s="73">
        <v>30</v>
      </c>
      <c r="F27" s="158" t="str">
        <f>C11</f>
        <v>Moulder</v>
      </c>
      <c r="G27" s="153">
        <f>(D27/60)*Shoprate</f>
        <v>32.5</v>
      </c>
      <c r="H27" s="154">
        <f>IF(E27&gt;0,Shoprate/(60*E27),0)*D11</f>
        <v>0.07222222222222222</v>
      </c>
      <c r="I27" s="88"/>
      <c r="J27" s="3"/>
      <c r="K27" s="35"/>
      <c r="L27" s="36"/>
      <c r="M27" s="36"/>
      <c r="N27" s="36"/>
      <c r="O27" s="38"/>
      <c r="P27" s="84"/>
      <c r="Q27" s="5"/>
      <c r="R27" s="35"/>
      <c r="S27" s="36"/>
      <c r="T27" s="36"/>
      <c r="U27" s="36"/>
      <c r="V27" s="36"/>
      <c r="W27" s="32"/>
      <c r="X27" s="32"/>
      <c r="Y27" s="38"/>
      <c r="Z27" s="7"/>
      <c r="AA27" s="13"/>
      <c r="AB27" s="13"/>
      <c r="AC27" s="13"/>
    </row>
    <row r="28" spans="1:29" ht="15" thickBot="1">
      <c r="A28" s="12"/>
      <c r="B28" s="6"/>
      <c r="C28" s="37" t="str">
        <f>C12</f>
        <v>Sander</v>
      </c>
      <c r="D28" s="72"/>
      <c r="E28" s="73"/>
      <c r="F28" s="158" t="str">
        <f>C12</f>
        <v>Sander</v>
      </c>
      <c r="G28" s="153">
        <f>(D28/60)*Shoprate</f>
        <v>0</v>
      </c>
      <c r="H28" s="154">
        <f>IF(E28&gt;0,Shoprate/(60*E28),0)*D12</f>
        <v>0</v>
      </c>
      <c r="I28" s="88"/>
      <c r="J28" s="3"/>
      <c r="K28" s="6"/>
      <c r="L28" s="44" t="s">
        <v>40</v>
      </c>
      <c r="M28" s="36"/>
      <c r="N28" s="63">
        <v>0.05</v>
      </c>
      <c r="O28" s="38"/>
      <c r="P28" s="84"/>
      <c r="Q28" s="5"/>
      <c r="R28" s="6"/>
      <c r="S28" s="44" t="s">
        <v>50</v>
      </c>
      <c r="T28" s="36"/>
      <c r="U28" s="62">
        <v>0.25</v>
      </c>
      <c r="V28" s="190"/>
      <c r="W28" s="191" t="s">
        <v>48</v>
      </c>
      <c r="X28" s="191"/>
      <c r="Y28" s="192">
        <f>U28+U30</f>
        <v>0.5</v>
      </c>
      <c r="Z28" s="7"/>
      <c r="AA28" s="13"/>
      <c r="AB28" s="13"/>
      <c r="AC28" s="13"/>
    </row>
    <row r="29" spans="1:29" ht="15" thickBot="1">
      <c r="A29" s="12"/>
      <c r="B29" s="6"/>
      <c r="C29" s="37" t="str">
        <f>C13</f>
        <v>Shaper</v>
      </c>
      <c r="D29" s="74">
        <v>30</v>
      </c>
      <c r="E29" s="75">
        <v>20</v>
      </c>
      <c r="F29" s="158" t="str">
        <f>C13</f>
        <v>Shaper</v>
      </c>
      <c r="G29" s="153">
        <f>(D29/60)*Shoprate</f>
        <v>32.5</v>
      </c>
      <c r="H29" s="154">
        <f>IF(E29&gt;0,Shoprate/(60*E29),0)*D13</f>
        <v>0.05416666666666667</v>
      </c>
      <c r="I29" s="88"/>
      <c r="J29" s="3"/>
      <c r="K29" s="6"/>
      <c r="L29" s="3"/>
      <c r="M29" s="3"/>
      <c r="N29" s="3"/>
      <c r="O29" s="38"/>
      <c r="P29" s="84"/>
      <c r="Q29" s="5"/>
      <c r="R29" s="35"/>
      <c r="S29" s="3"/>
      <c r="T29" s="3"/>
      <c r="U29" s="3"/>
      <c r="V29" s="190"/>
      <c r="W29" s="191" t="s">
        <v>47</v>
      </c>
      <c r="X29" s="191"/>
      <c r="Y29" s="192">
        <f>SUM(N34:N36)</f>
        <v>0.375</v>
      </c>
      <c r="Z29" s="7"/>
      <c r="AA29" s="13"/>
      <c r="AB29" s="13"/>
      <c r="AC29" s="13"/>
    </row>
    <row r="30" spans="1:29" ht="15" thickBot="1">
      <c r="A30" s="12"/>
      <c r="B30" s="6"/>
      <c r="C30" s="15"/>
      <c r="D30" s="3"/>
      <c r="E30" s="3"/>
      <c r="F30" s="16"/>
      <c r="G30" s="16"/>
      <c r="H30" s="159"/>
      <c r="I30" s="90"/>
      <c r="J30" s="3"/>
      <c r="K30" s="6"/>
      <c r="L30" s="44" t="s">
        <v>42</v>
      </c>
      <c r="M30" s="36"/>
      <c r="N30" s="63">
        <v>0.1</v>
      </c>
      <c r="O30" s="38"/>
      <c r="P30" s="84"/>
      <c r="Q30" s="5"/>
      <c r="R30" s="6"/>
      <c r="S30" s="36" t="s">
        <v>49</v>
      </c>
      <c r="T30" s="36"/>
      <c r="U30" s="62">
        <v>0.25</v>
      </c>
      <c r="V30" s="190"/>
      <c r="W30" s="191" t="s">
        <v>46</v>
      </c>
      <c r="X30" s="191"/>
      <c r="Y30" s="192">
        <f>SUM(N28:N32)</f>
        <v>0.2</v>
      </c>
      <c r="Z30" s="7"/>
      <c r="AA30" s="13"/>
      <c r="AB30" s="13"/>
      <c r="AC30" s="13"/>
    </row>
    <row r="31" spans="1:29" ht="29.25" thickBot="1">
      <c r="A31" s="12"/>
      <c r="B31" s="6"/>
      <c r="C31" s="52" t="s">
        <v>13</v>
      </c>
      <c r="D31" s="53" t="str">
        <f>IF(C31=0,0,"Time")</f>
        <v>Time</v>
      </c>
      <c r="E31" s="54" t="str">
        <f>IF(C31=0,0,"Feed rate")</f>
        <v>Feed rate</v>
      </c>
      <c r="F31" s="152" t="str">
        <f>C31</f>
        <v>Mldg</v>
      </c>
      <c r="G31" s="153">
        <f>IF(G33=0,0,SUM(G33:G34))</f>
        <v>75.83333333333333</v>
      </c>
      <c r="H31" s="154">
        <f>SUM(H33:H34)</f>
        <v>0.12638888888888888</v>
      </c>
      <c r="I31" s="88"/>
      <c r="J31" s="3"/>
      <c r="K31" s="6"/>
      <c r="L31" s="3"/>
      <c r="M31" s="3"/>
      <c r="N31" s="3"/>
      <c r="O31" s="38"/>
      <c r="P31" s="84"/>
      <c r="Q31" s="5"/>
      <c r="R31" s="6"/>
      <c r="S31" s="3"/>
      <c r="T31" s="3"/>
      <c r="U31" s="3"/>
      <c r="V31" s="36"/>
      <c r="W31" s="32"/>
      <c r="X31" s="32"/>
      <c r="Y31" s="38"/>
      <c r="Z31" s="7"/>
      <c r="AA31" s="13"/>
      <c r="AB31" s="13"/>
      <c r="AC31" s="13"/>
    </row>
    <row r="32" spans="1:29" ht="15" thickBot="1">
      <c r="A32" s="12"/>
      <c r="B32" s="6"/>
      <c r="C32" s="37"/>
      <c r="D32" s="36" t="str">
        <f>IF(C31=0,0,"(Minutes)")</f>
        <v>(Minutes)</v>
      </c>
      <c r="E32" s="32" t="str">
        <f>IF(C31=0,0,"(FPM)")</f>
        <v>(FPM)</v>
      </c>
      <c r="F32" s="155"/>
      <c r="G32" s="156" t="s">
        <v>26</v>
      </c>
      <c r="H32" s="157" t="s">
        <v>27</v>
      </c>
      <c r="I32" s="89"/>
      <c r="J32" s="3"/>
      <c r="K32" s="6"/>
      <c r="L32" s="44" t="s">
        <v>43</v>
      </c>
      <c r="M32" s="36"/>
      <c r="N32" s="63">
        <v>0.05</v>
      </c>
      <c r="O32" s="3"/>
      <c r="P32" s="84"/>
      <c r="Q32" s="5"/>
      <c r="R32" s="6"/>
      <c r="S32" s="44" t="s">
        <v>9</v>
      </c>
      <c r="T32" s="36"/>
      <c r="U32" s="63">
        <v>0.4</v>
      </c>
      <c r="V32" s="32"/>
      <c r="W32" s="32"/>
      <c r="X32" s="32"/>
      <c r="Y32" s="38"/>
      <c r="Z32" s="7"/>
      <c r="AA32" s="13"/>
      <c r="AB32" s="13"/>
      <c r="AC32" s="13"/>
    </row>
    <row r="33" spans="1:29" ht="15" thickBot="1">
      <c r="A33" s="12"/>
      <c r="B33" s="6"/>
      <c r="C33" s="37" t="str">
        <f>C10</f>
        <v>Ripsaw</v>
      </c>
      <c r="D33" s="70">
        <v>10</v>
      </c>
      <c r="E33" s="71">
        <v>40</v>
      </c>
      <c r="F33" s="158" t="str">
        <f>C10</f>
        <v>Ripsaw</v>
      </c>
      <c r="G33" s="153">
        <f>(D33/60)*Shoprate</f>
        <v>10.833333333333332</v>
      </c>
      <c r="H33" s="154">
        <f>IF(E33&gt;0,Shoprate/(60*E33),0)*D10</f>
        <v>0.05416666666666667</v>
      </c>
      <c r="I33" s="88"/>
      <c r="J33" s="3"/>
      <c r="K33" s="6"/>
      <c r="L33" s="3"/>
      <c r="M33" s="3"/>
      <c r="N33" s="3"/>
      <c r="O33" s="38"/>
      <c r="P33" s="84"/>
      <c r="Q33" s="5"/>
      <c r="R33" s="6"/>
      <c r="S33" s="183"/>
      <c r="T33" s="5"/>
      <c r="U33" s="3"/>
      <c r="V33" s="32"/>
      <c r="W33" s="32"/>
      <c r="X33" s="32"/>
      <c r="Y33" s="38"/>
      <c r="Z33" s="7"/>
      <c r="AA33" s="13"/>
      <c r="AB33" s="13"/>
      <c r="AC33" s="13"/>
    </row>
    <row r="34" spans="1:29" ht="15" thickBot="1">
      <c r="A34" s="12"/>
      <c r="B34" s="6"/>
      <c r="C34" s="37" t="str">
        <f>C11</f>
        <v>Moulder</v>
      </c>
      <c r="D34" s="74">
        <v>60</v>
      </c>
      <c r="E34" s="75">
        <v>30</v>
      </c>
      <c r="F34" s="158" t="str">
        <f>C11</f>
        <v>Moulder</v>
      </c>
      <c r="G34" s="153">
        <f>(D34/60)*Shoprate</f>
        <v>65</v>
      </c>
      <c r="H34" s="154">
        <f>IF(E34&gt;0,Shoprate/(60*E34),0)*D11</f>
        <v>0.07222222222222222</v>
      </c>
      <c r="I34" s="88"/>
      <c r="J34" s="3"/>
      <c r="K34" s="6"/>
      <c r="L34" s="44" t="s">
        <v>41</v>
      </c>
      <c r="M34" s="36"/>
      <c r="N34" s="68">
        <v>0.1875</v>
      </c>
      <c r="O34" s="38"/>
      <c r="P34" s="84"/>
      <c r="Q34" s="5"/>
      <c r="R34" s="6"/>
      <c r="S34" s="44" t="s">
        <v>8</v>
      </c>
      <c r="T34" s="36"/>
      <c r="U34" s="64">
        <v>8.5</v>
      </c>
      <c r="V34" s="32"/>
      <c r="W34" s="32"/>
      <c r="X34" s="32"/>
      <c r="Y34" s="38"/>
      <c r="Z34" s="7"/>
      <c r="AA34" s="13"/>
      <c r="AB34" s="13"/>
      <c r="AC34" s="13"/>
    </row>
    <row r="35" spans="1:29" ht="13.5" customHeight="1" thickBot="1">
      <c r="A35" s="12"/>
      <c r="B35" s="6"/>
      <c r="C35" s="15"/>
      <c r="D35" s="3"/>
      <c r="E35" s="3"/>
      <c r="F35" s="16"/>
      <c r="G35" s="16"/>
      <c r="H35" s="159"/>
      <c r="I35" s="90"/>
      <c r="J35" s="3"/>
      <c r="K35" s="6"/>
      <c r="L35" s="3"/>
      <c r="M35" s="3"/>
      <c r="N35" s="3"/>
      <c r="O35" s="38"/>
      <c r="P35" s="84"/>
      <c r="Q35" s="5"/>
      <c r="R35" s="6"/>
      <c r="S35" s="32"/>
      <c r="T35" s="32"/>
      <c r="U35" s="32"/>
      <c r="V35" s="32"/>
      <c r="W35" s="32"/>
      <c r="X35" s="32"/>
      <c r="Y35" s="38"/>
      <c r="Z35" s="7"/>
      <c r="AA35" s="13"/>
      <c r="AB35" s="13"/>
      <c r="AC35" s="13"/>
    </row>
    <row r="36" spans="1:29" ht="29.25" thickBot="1">
      <c r="A36" s="12"/>
      <c r="B36" s="6"/>
      <c r="C36" s="52" t="s">
        <v>16</v>
      </c>
      <c r="D36" s="53" t="str">
        <f>IF(C36=0,0,"Time")</f>
        <v>Time</v>
      </c>
      <c r="E36" s="54" t="str">
        <f>IF(C36=0,0,"Feed rate")</f>
        <v>Feed rate</v>
      </c>
      <c r="F36" s="152" t="str">
        <f>C36</f>
        <v>Crown</v>
      </c>
      <c r="G36" s="153">
        <f>IF(G38=0,0,SUM(G38:G39))</f>
        <v>140.83333333333334</v>
      </c>
      <c r="H36" s="154">
        <f>SUM(H38:H39)</f>
        <v>0.12638888888888888</v>
      </c>
      <c r="I36" s="88"/>
      <c r="J36" s="3"/>
      <c r="K36" s="6"/>
      <c r="L36" s="44" t="s">
        <v>61</v>
      </c>
      <c r="M36" s="36"/>
      <c r="N36" s="68">
        <v>0.1875</v>
      </c>
      <c r="O36" s="38"/>
      <c r="P36" s="84"/>
      <c r="Q36" s="5"/>
      <c r="R36" s="6"/>
      <c r="S36" s="3"/>
      <c r="T36" s="3"/>
      <c r="U36" s="3"/>
      <c r="V36" s="3"/>
      <c r="W36" s="32"/>
      <c r="X36" s="32"/>
      <c r="Y36" s="38"/>
      <c r="Z36" s="7"/>
      <c r="AA36" s="13"/>
      <c r="AB36" s="13"/>
      <c r="AC36" s="13"/>
    </row>
    <row r="37" spans="1:29" ht="15" thickBot="1">
      <c r="A37" s="12"/>
      <c r="B37" s="6"/>
      <c r="C37" s="37"/>
      <c r="D37" s="36" t="str">
        <f>IF(C36=0,0,"(Minutes)")</f>
        <v>(Minutes)</v>
      </c>
      <c r="E37" s="32" t="str">
        <f>IF(C36=0,0,"(FPM)")</f>
        <v>(FPM)</v>
      </c>
      <c r="F37" s="155"/>
      <c r="G37" s="156" t="s">
        <v>26</v>
      </c>
      <c r="H37" s="157" t="s">
        <v>27</v>
      </c>
      <c r="I37" s="89"/>
      <c r="J37" s="3"/>
      <c r="K37" s="6"/>
      <c r="L37" s="182"/>
      <c r="M37" s="182"/>
      <c r="N37" s="182"/>
      <c r="O37" s="38"/>
      <c r="P37" s="84"/>
      <c r="Q37" s="5"/>
      <c r="R37" s="35"/>
      <c r="S37" s="36"/>
      <c r="T37" s="36"/>
      <c r="U37" s="36"/>
      <c r="V37" s="36"/>
      <c r="W37" s="32"/>
      <c r="X37" s="32"/>
      <c r="Y37" s="38"/>
      <c r="Z37" s="7"/>
      <c r="AA37" s="13"/>
      <c r="AB37" s="13"/>
      <c r="AC37" s="13"/>
    </row>
    <row r="38" spans="1:29" ht="14.25">
      <c r="A38" s="12"/>
      <c r="B38" s="6"/>
      <c r="C38" s="37" t="str">
        <f>C10</f>
        <v>Ripsaw</v>
      </c>
      <c r="D38" s="70">
        <v>10</v>
      </c>
      <c r="E38" s="71">
        <v>40</v>
      </c>
      <c r="F38" s="158" t="str">
        <f>C10</f>
        <v>Ripsaw</v>
      </c>
      <c r="G38" s="153">
        <f>(D38/60)*Shoprate</f>
        <v>10.833333333333332</v>
      </c>
      <c r="H38" s="154">
        <f>IF(E38&gt;0,Shoprate/(60*E38),0)*D10</f>
        <v>0.05416666666666667</v>
      </c>
      <c r="I38" s="88"/>
      <c r="J38" s="3"/>
      <c r="K38" s="6"/>
      <c r="L38" s="182"/>
      <c r="M38" s="182"/>
      <c r="N38" s="182"/>
      <c r="O38" s="38"/>
      <c r="P38" s="84"/>
      <c r="Q38" s="5"/>
      <c r="R38" s="35"/>
      <c r="S38" s="5"/>
      <c r="T38" s="5"/>
      <c r="U38" s="5"/>
      <c r="V38" s="5"/>
      <c r="W38" s="32"/>
      <c r="X38" s="32"/>
      <c r="Y38" s="38"/>
      <c r="Z38" s="7"/>
      <c r="AA38" s="13"/>
      <c r="AB38" s="13"/>
      <c r="AC38" s="13"/>
    </row>
    <row r="39" spans="1:29" ht="15" thickBot="1">
      <c r="A39" s="12"/>
      <c r="B39" s="6"/>
      <c r="C39" s="37" t="str">
        <f>C11</f>
        <v>Moulder</v>
      </c>
      <c r="D39" s="74">
        <v>120</v>
      </c>
      <c r="E39" s="75">
        <v>30</v>
      </c>
      <c r="F39" s="158" t="str">
        <f>C11</f>
        <v>Moulder</v>
      </c>
      <c r="G39" s="153">
        <f>(D39/60)*Shoprate</f>
        <v>130</v>
      </c>
      <c r="H39" s="154">
        <f>IF(E39&gt;0,Shoprate/(60*E39),0)*D11</f>
        <v>0.07222222222222222</v>
      </c>
      <c r="I39" s="88"/>
      <c r="J39" s="3"/>
      <c r="K39" s="35"/>
      <c r="L39" s="182"/>
      <c r="M39" s="182"/>
      <c r="N39" s="182"/>
      <c r="O39" s="38"/>
      <c r="P39" s="176"/>
      <c r="Q39" s="5"/>
      <c r="R39" s="35"/>
      <c r="S39" s="36"/>
      <c r="T39" s="36"/>
      <c r="U39" s="36"/>
      <c r="V39" s="36"/>
      <c r="W39" s="36"/>
      <c r="X39" s="3"/>
      <c r="Y39" s="38"/>
      <c r="Z39" s="7"/>
      <c r="AA39" s="13"/>
      <c r="AB39" s="13"/>
      <c r="AC39" s="13"/>
    </row>
    <row r="40" spans="1:29" ht="15" thickBot="1">
      <c r="A40" s="12"/>
      <c r="B40" s="6"/>
      <c r="C40" s="47"/>
      <c r="D40" s="42"/>
      <c r="E40" s="42"/>
      <c r="F40" s="91"/>
      <c r="G40" s="91"/>
      <c r="H40" s="92"/>
      <c r="I40" s="92"/>
      <c r="J40" s="3"/>
      <c r="K40" s="82"/>
      <c r="L40" s="83"/>
      <c r="M40" s="83"/>
      <c r="N40" s="83"/>
      <c r="O40" s="83"/>
      <c r="P40" s="85"/>
      <c r="Q40" s="5"/>
      <c r="R40" s="82"/>
      <c r="S40" s="83"/>
      <c r="T40" s="83"/>
      <c r="U40" s="83"/>
      <c r="V40" s="83"/>
      <c r="W40" s="83"/>
      <c r="X40" s="83"/>
      <c r="Y40" s="177"/>
      <c r="Z40" s="7"/>
      <c r="AA40" s="13"/>
      <c r="AB40" s="13"/>
      <c r="AC40" s="13"/>
    </row>
    <row r="41" spans="1:29" ht="13.5" customHeight="1">
      <c r="A41" s="12"/>
      <c r="B41" s="6"/>
      <c r="C41" s="3"/>
      <c r="D41" s="3"/>
      <c r="E41" s="3"/>
      <c r="F41" s="3"/>
      <c r="G41" s="3"/>
      <c r="H41" s="3"/>
      <c r="I41" s="3"/>
      <c r="J41" s="3"/>
      <c r="K41" s="5"/>
      <c r="L41" s="5"/>
      <c r="M41" s="5"/>
      <c r="N41" s="5"/>
      <c r="O41" s="5"/>
      <c r="P41" s="5"/>
      <c r="Q41" s="5"/>
      <c r="R41" s="5"/>
      <c r="S41" s="5"/>
      <c r="T41" s="5"/>
      <c r="U41" s="5"/>
      <c r="V41" s="5"/>
      <c r="W41" s="5"/>
      <c r="X41" s="3"/>
      <c r="Y41" s="3"/>
      <c r="Z41" s="7"/>
      <c r="AA41" s="13"/>
      <c r="AB41" s="13"/>
      <c r="AC41" s="13"/>
    </row>
    <row r="42" spans="1:29" ht="13.5" customHeight="1">
      <c r="A42" s="12"/>
      <c r="B42" s="6"/>
      <c r="C42" s="3"/>
      <c r="D42" s="3"/>
      <c r="E42" s="3"/>
      <c r="F42" s="3"/>
      <c r="G42" s="3"/>
      <c r="H42" s="3"/>
      <c r="I42" s="3"/>
      <c r="J42" s="3"/>
      <c r="K42" s="4"/>
      <c r="L42" s="5"/>
      <c r="M42" s="5"/>
      <c r="N42" s="5"/>
      <c r="O42" s="5"/>
      <c r="P42" s="5"/>
      <c r="Q42" s="5"/>
      <c r="R42" s="5"/>
      <c r="S42" s="5"/>
      <c r="T42" s="5"/>
      <c r="U42" s="5"/>
      <c r="V42" s="5"/>
      <c r="W42" s="5"/>
      <c r="X42" s="3"/>
      <c r="Y42" s="3"/>
      <c r="Z42" s="7"/>
      <c r="AA42" s="13"/>
      <c r="AB42" s="13"/>
      <c r="AC42" s="13"/>
    </row>
    <row r="43" spans="1:29" ht="13.5" customHeight="1">
      <c r="A43" s="12"/>
      <c r="B43" s="6"/>
      <c r="C43" s="3"/>
      <c r="D43" s="3"/>
      <c r="E43" s="3"/>
      <c r="F43" s="3"/>
      <c r="G43" s="3"/>
      <c r="H43" s="3"/>
      <c r="I43" s="3"/>
      <c r="J43" s="3"/>
      <c r="K43" s="4"/>
      <c r="L43" s="5"/>
      <c r="M43" s="5"/>
      <c r="N43" s="5"/>
      <c r="O43" s="5"/>
      <c r="P43" s="5"/>
      <c r="Q43" s="5"/>
      <c r="R43" s="5"/>
      <c r="S43" s="5"/>
      <c r="T43" s="5"/>
      <c r="U43" s="5"/>
      <c r="V43" s="5"/>
      <c r="W43" s="5"/>
      <c r="X43" s="3"/>
      <c r="Y43" s="3"/>
      <c r="Z43" s="7"/>
      <c r="AA43" s="13"/>
      <c r="AB43" s="13"/>
      <c r="AC43" s="13"/>
    </row>
    <row r="44" spans="1:29" ht="13.5" customHeight="1" hidden="1">
      <c r="A44" s="12"/>
      <c r="B44" s="6"/>
      <c r="C44" s="3"/>
      <c r="D44" s="3"/>
      <c r="E44" s="3"/>
      <c r="F44" s="3"/>
      <c r="G44" s="3"/>
      <c r="H44" s="3"/>
      <c r="I44" s="3"/>
      <c r="J44" s="3"/>
      <c r="K44" s="4"/>
      <c r="L44" s="5"/>
      <c r="M44" s="5"/>
      <c r="N44" s="5"/>
      <c r="O44" s="5"/>
      <c r="P44" s="5"/>
      <c r="Q44" s="5"/>
      <c r="R44" s="5"/>
      <c r="S44" s="5"/>
      <c r="T44" s="5"/>
      <c r="U44" s="5"/>
      <c r="V44" s="5"/>
      <c r="W44" s="5"/>
      <c r="X44" s="3"/>
      <c r="Y44" s="3"/>
      <c r="Z44" s="7"/>
      <c r="AA44" s="13"/>
      <c r="AB44" s="13"/>
      <c r="AC44" s="13"/>
    </row>
    <row r="45" spans="1:29" ht="12.75">
      <c r="A45" s="12"/>
      <c r="B45" s="6"/>
      <c r="C45" s="3"/>
      <c r="D45" s="3"/>
      <c r="E45" s="3"/>
      <c r="F45" s="3"/>
      <c r="G45" s="3"/>
      <c r="H45" s="3"/>
      <c r="I45" s="3"/>
      <c r="J45" s="3"/>
      <c r="K45" s="4"/>
      <c r="L45" s="5"/>
      <c r="M45" s="5"/>
      <c r="N45" s="5"/>
      <c r="O45" s="5"/>
      <c r="P45" s="5"/>
      <c r="Q45" s="5"/>
      <c r="R45" s="5"/>
      <c r="S45" s="5"/>
      <c r="T45" s="5"/>
      <c r="U45" s="5"/>
      <c r="V45" s="5"/>
      <c r="W45" s="5"/>
      <c r="X45" s="3"/>
      <c r="Y45" s="3"/>
      <c r="Z45" s="7"/>
      <c r="AA45" s="13"/>
      <c r="AB45" s="13"/>
      <c r="AC45" s="13"/>
    </row>
    <row r="46" spans="1:29" ht="12.75" hidden="1">
      <c r="A46" s="12"/>
      <c r="B46" s="6"/>
      <c r="C46" s="3"/>
      <c r="D46" s="3"/>
      <c r="E46" s="3"/>
      <c r="F46" s="3"/>
      <c r="G46" s="3"/>
      <c r="H46" s="3"/>
      <c r="I46" s="3"/>
      <c r="J46" s="3"/>
      <c r="K46" s="4"/>
      <c r="L46" s="3"/>
      <c r="M46" s="3"/>
      <c r="N46" s="3"/>
      <c r="O46" s="3"/>
      <c r="P46" s="3"/>
      <c r="Q46" s="3"/>
      <c r="R46" s="3"/>
      <c r="S46" s="3"/>
      <c r="T46" s="3"/>
      <c r="U46" s="3"/>
      <c r="V46" s="3"/>
      <c r="W46" s="3"/>
      <c r="X46" s="3"/>
      <c r="Y46" s="3"/>
      <c r="Z46" s="7"/>
      <c r="AA46" s="13"/>
      <c r="AB46" s="13"/>
      <c r="AC46" s="13"/>
    </row>
    <row r="47" spans="1:29" ht="12.75" hidden="1">
      <c r="A47" s="12"/>
      <c r="B47" s="6"/>
      <c r="C47" s="3"/>
      <c r="D47" s="3"/>
      <c r="E47" s="3"/>
      <c r="F47" s="3"/>
      <c r="G47" s="3"/>
      <c r="H47" s="3"/>
      <c r="I47" s="3"/>
      <c r="J47" s="3"/>
      <c r="K47" s="4"/>
      <c r="L47" s="3"/>
      <c r="M47" s="3"/>
      <c r="N47" s="3"/>
      <c r="O47" s="3"/>
      <c r="P47" s="3"/>
      <c r="Q47" s="3"/>
      <c r="R47" s="3"/>
      <c r="S47" s="3"/>
      <c r="T47" s="3"/>
      <c r="U47" s="3"/>
      <c r="V47" s="3"/>
      <c r="W47" s="3"/>
      <c r="X47" s="3"/>
      <c r="Y47" s="3"/>
      <c r="Z47" s="7"/>
      <c r="AA47" s="13"/>
      <c r="AB47" s="13"/>
      <c r="AC47" s="13"/>
    </row>
    <row r="48" spans="1:29" ht="13.5" thickBot="1">
      <c r="A48" s="12"/>
      <c r="B48" s="9"/>
      <c r="C48" s="10"/>
      <c r="D48" s="10"/>
      <c r="E48" s="10"/>
      <c r="F48" s="10"/>
      <c r="G48" s="10"/>
      <c r="H48" s="10"/>
      <c r="I48" s="10"/>
      <c r="J48" s="10"/>
      <c r="K48" s="8"/>
      <c r="L48" s="10"/>
      <c r="M48" s="10"/>
      <c r="N48" s="10"/>
      <c r="O48" s="10"/>
      <c r="P48" s="10"/>
      <c r="Q48" s="10"/>
      <c r="R48" s="10"/>
      <c r="S48" s="10"/>
      <c r="T48" s="10"/>
      <c r="U48" s="10"/>
      <c r="V48" s="10"/>
      <c r="W48" s="10"/>
      <c r="X48" s="10"/>
      <c r="Y48" s="10"/>
      <c r="Z48" s="11"/>
      <c r="AA48" s="13"/>
      <c r="AB48" s="13"/>
      <c r="AC48" s="13"/>
    </row>
    <row r="49" spans="1:29" ht="12.75">
      <c r="A49" s="12"/>
      <c r="B49" s="13"/>
      <c r="C49" s="13"/>
      <c r="D49" s="13"/>
      <c r="E49" s="13"/>
      <c r="F49" s="13"/>
      <c r="G49" s="13"/>
      <c r="H49" s="13"/>
      <c r="I49" s="13"/>
      <c r="J49" s="13"/>
      <c r="K49" s="17"/>
      <c r="L49" s="13"/>
      <c r="M49" s="13"/>
      <c r="N49" s="13"/>
      <c r="O49" s="13"/>
      <c r="P49" s="13"/>
      <c r="Q49" s="13"/>
      <c r="R49" s="13"/>
      <c r="S49" s="13"/>
      <c r="T49" s="13"/>
      <c r="U49" s="13"/>
      <c r="V49" s="13"/>
      <c r="W49" s="13"/>
      <c r="X49" s="13"/>
      <c r="Y49" s="13"/>
      <c r="Z49" s="13"/>
      <c r="AA49" s="13"/>
      <c r="AB49" s="13"/>
      <c r="AC49" s="13"/>
    </row>
    <row r="50" spans="1:29" ht="12.75">
      <c r="A50" s="12"/>
      <c r="B50" s="13"/>
      <c r="C50" s="13"/>
      <c r="D50" s="13"/>
      <c r="E50" s="13"/>
      <c r="F50" s="13"/>
      <c r="G50" s="13"/>
      <c r="H50" s="13"/>
      <c r="I50" s="13"/>
      <c r="J50" s="13"/>
      <c r="K50" s="17"/>
      <c r="L50" s="13"/>
      <c r="M50" s="13"/>
      <c r="N50" s="13"/>
      <c r="O50" s="13"/>
      <c r="P50" s="13"/>
      <c r="Q50" s="13"/>
      <c r="R50" s="13"/>
      <c r="S50" s="13"/>
      <c r="T50" s="13"/>
      <c r="U50" s="13"/>
      <c r="V50" s="13"/>
      <c r="W50" s="13"/>
      <c r="X50" s="13"/>
      <c r="Y50" s="13"/>
      <c r="Z50" s="13"/>
      <c r="AA50" s="13"/>
      <c r="AB50" s="13"/>
      <c r="AC50" s="13"/>
    </row>
    <row r="51" spans="1:29" ht="12.75">
      <c r="A51" s="12"/>
      <c r="B51" s="13"/>
      <c r="C51" s="13"/>
      <c r="D51" s="13"/>
      <c r="E51" s="13"/>
      <c r="F51" s="13"/>
      <c r="G51" s="13"/>
      <c r="H51" s="13"/>
      <c r="I51" s="13"/>
      <c r="J51" s="13"/>
      <c r="K51" s="17"/>
      <c r="L51" s="13"/>
      <c r="M51" s="13"/>
      <c r="N51" s="13"/>
      <c r="O51" s="13"/>
      <c r="P51" s="13"/>
      <c r="Q51" s="13"/>
      <c r="R51" s="13"/>
      <c r="S51" s="13"/>
      <c r="T51" s="13"/>
      <c r="U51" s="13"/>
      <c r="V51" s="13"/>
      <c r="W51" s="13"/>
      <c r="X51" s="13"/>
      <c r="Y51" s="13"/>
      <c r="Z51" s="13"/>
      <c r="AA51" s="13"/>
      <c r="AB51" s="13"/>
      <c r="AC51" s="13"/>
    </row>
    <row r="52" spans="1:29" ht="12.75">
      <c r="A52" s="12"/>
      <c r="B52" s="13"/>
      <c r="C52" s="13"/>
      <c r="D52" s="13"/>
      <c r="E52" s="13"/>
      <c r="F52" s="13"/>
      <c r="G52" s="13"/>
      <c r="H52" s="13"/>
      <c r="I52" s="13"/>
      <c r="J52" s="13"/>
      <c r="K52" s="17"/>
      <c r="L52" s="13"/>
      <c r="M52" s="13"/>
      <c r="N52" s="13"/>
      <c r="O52" s="13"/>
      <c r="P52" s="13"/>
      <c r="Q52" s="13"/>
      <c r="R52" s="13"/>
      <c r="S52" s="13"/>
      <c r="T52" s="13"/>
      <c r="U52" s="13"/>
      <c r="V52" s="13"/>
      <c r="W52" s="13"/>
      <c r="X52" s="13"/>
      <c r="Y52" s="13"/>
      <c r="Z52" s="13"/>
      <c r="AA52" s="13"/>
      <c r="AB52" s="13"/>
      <c r="AC52" s="13"/>
    </row>
    <row r="53" spans="1:29" ht="12.75">
      <c r="A53" s="12"/>
      <c r="B53" s="13"/>
      <c r="C53" s="13"/>
      <c r="D53" s="13"/>
      <c r="E53" s="13"/>
      <c r="F53" s="13"/>
      <c r="G53" s="13"/>
      <c r="H53" s="13"/>
      <c r="I53" s="13"/>
      <c r="J53" s="13"/>
      <c r="K53" s="17"/>
      <c r="L53" s="13"/>
      <c r="M53" s="13"/>
      <c r="N53" s="13"/>
      <c r="O53" s="13"/>
      <c r="P53" s="13"/>
      <c r="Q53" s="13"/>
      <c r="R53" s="13"/>
      <c r="S53" s="13"/>
      <c r="T53" s="13"/>
      <c r="U53" s="13"/>
      <c r="V53" s="13"/>
      <c r="W53" s="13"/>
      <c r="X53" s="13"/>
      <c r="Y53" s="13"/>
      <c r="Z53" s="13"/>
      <c r="AA53" s="13"/>
      <c r="AB53" s="13"/>
      <c r="AC53" s="13"/>
    </row>
    <row r="54" spans="1:29" ht="12.75">
      <c r="A54" s="12"/>
      <c r="B54" s="13"/>
      <c r="C54" s="13"/>
      <c r="D54" s="13"/>
      <c r="E54" s="13"/>
      <c r="F54" s="13"/>
      <c r="G54" s="13"/>
      <c r="H54" s="13"/>
      <c r="I54" s="13"/>
      <c r="J54" s="13"/>
      <c r="K54" s="17"/>
      <c r="L54" s="13"/>
      <c r="M54" s="13"/>
      <c r="N54" s="13"/>
      <c r="O54" s="13"/>
      <c r="P54" s="13"/>
      <c r="Q54" s="13"/>
      <c r="R54" s="13"/>
      <c r="S54" s="13"/>
      <c r="T54" s="13"/>
      <c r="U54" s="13"/>
      <c r="V54" s="13"/>
      <c r="W54" s="13"/>
      <c r="X54" s="13"/>
      <c r="Y54" s="13"/>
      <c r="Z54" s="13"/>
      <c r="AA54" s="13"/>
      <c r="AB54" s="13"/>
      <c r="AC54" s="13"/>
    </row>
    <row r="55" spans="1:29" ht="12.75">
      <c r="A55" s="12"/>
      <c r="B55" s="13"/>
      <c r="C55" s="13"/>
      <c r="D55" s="13"/>
      <c r="E55" s="13"/>
      <c r="F55" s="13"/>
      <c r="G55" s="13"/>
      <c r="H55" s="13"/>
      <c r="I55" s="13"/>
      <c r="J55" s="13"/>
      <c r="K55" s="17"/>
      <c r="L55" s="13"/>
      <c r="M55" s="13"/>
      <c r="N55" s="13"/>
      <c r="O55" s="13"/>
      <c r="P55" s="13"/>
      <c r="Q55" s="13"/>
      <c r="R55" s="13"/>
      <c r="S55" s="13"/>
      <c r="T55" s="13"/>
      <c r="U55" s="13"/>
      <c r="V55" s="13"/>
      <c r="W55" s="13"/>
      <c r="X55" s="13"/>
      <c r="Y55" s="13"/>
      <c r="Z55" s="13"/>
      <c r="AA55" s="13"/>
      <c r="AB55" s="13"/>
      <c r="AC55" s="13"/>
    </row>
    <row r="56" spans="1:29" ht="12.75">
      <c r="A56" s="12"/>
      <c r="B56" s="12"/>
      <c r="C56" s="12"/>
      <c r="D56" s="12"/>
      <c r="E56" s="12"/>
      <c r="F56" s="12"/>
      <c r="G56" s="12"/>
      <c r="H56" s="12"/>
      <c r="I56" s="12"/>
      <c r="J56" s="12"/>
      <c r="K56" s="14"/>
      <c r="L56" s="12"/>
      <c r="M56" s="12"/>
      <c r="N56" s="12"/>
      <c r="O56" s="12"/>
      <c r="P56" s="12"/>
      <c r="Q56" s="12"/>
      <c r="R56" s="12"/>
      <c r="S56" s="12"/>
      <c r="T56" s="12"/>
      <c r="U56" s="12"/>
      <c r="V56" s="12"/>
      <c r="W56" s="12"/>
      <c r="X56" s="12"/>
      <c r="Y56" s="12"/>
      <c r="Z56" s="12"/>
      <c r="AA56" s="12"/>
      <c r="AB56" s="12"/>
      <c r="AC56" s="12"/>
    </row>
    <row r="57" spans="1:29" ht="12.75">
      <c r="A57" s="12"/>
      <c r="B57" s="12"/>
      <c r="C57" s="12"/>
      <c r="D57" s="12"/>
      <c r="E57" s="12"/>
      <c r="F57" s="12"/>
      <c r="G57" s="12"/>
      <c r="H57" s="12"/>
      <c r="I57" s="12"/>
      <c r="J57" s="12"/>
      <c r="K57" s="14"/>
      <c r="L57" s="12"/>
      <c r="M57" s="12"/>
      <c r="N57" s="12"/>
      <c r="O57" s="12"/>
      <c r="P57" s="12"/>
      <c r="Q57" s="12"/>
      <c r="R57" s="12"/>
      <c r="S57" s="12"/>
      <c r="T57" s="12"/>
      <c r="U57" s="12"/>
      <c r="V57" s="12"/>
      <c r="W57" s="12"/>
      <c r="X57" s="12"/>
      <c r="Y57" s="12"/>
      <c r="Z57" s="12"/>
      <c r="AA57" s="12"/>
      <c r="AB57" s="12"/>
      <c r="AC57" s="12"/>
    </row>
    <row r="58" spans="1:29" ht="12.75">
      <c r="A58" s="12"/>
      <c r="B58" s="12"/>
      <c r="C58" s="12"/>
      <c r="D58" s="12"/>
      <c r="E58" s="12"/>
      <c r="F58" s="12"/>
      <c r="G58" s="12"/>
      <c r="H58" s="12"/>
      <c r="I58" s="12"/>
      <c r="J58" s="12"/>
      <c r="K58" s="14"/>
      <c r="L58" s="12"/>
      <c r="M58" s="12"/>
      <c r="N58" s="12"/>
      <c r="O58" s="12"/>
      <c r="P58" s="12"/>
      <c r="Q58" s="12"/>
      <c r="R58" s="12"/>
      <c r="S58" s="12"/>
      <c r="T58" s="12"/>
      <c r="U58" s="12"/>
      <c r="V58" s="12"/>
      <c r="W58" s="12"/>
      <c r="X58" s="12"/>
      <c r="Y58" s="12"/>
      <c r="Z58" s="12"/>
      <c r="AA58" s="12"/>
      <c r="AB58" s="12"/>
      <c r="AC58" s="12"/>
    </row>
    <row r="59" spans="1:29" ht="12.75">
      <c r="A59" s="12"/>
      <c r="B59" s="12"/>
      <c r="C59" s="12"/>
      <c r="D59" s="12"/>
      <c r="E59" s="12"/>
      <c r="F59" s="12"/>
      <c r="G59" s="12"/>
      <c r="H59" s="12"/>
      <c r="I59" s="12"/>
      <c r="J59" s="12"/>
      <c r="K59" s="14"/>
      <c r="L59" s="12"/>
      <c r="M59" s="12"/>
      <c r="N59" s="12"/>
      <c r="O59" s="12"/>
      <c r="P59" s="12"/>
      <c r="Q59" s="12"/>
      <c r="R59" s="12"/>
      <c r="S59" s="12"/>
      <c r="T59" s="12"/>
      <c r="U59" s="12"/>
      <c r="V59" s="12"/>
      <c r="W59" s="12"/>
      <c r="X59" s="12"/>
      <c r="Y59" s="12"/>
      <c r="Z59" s="12"/>
      <c r="AA59" s="12"/>
      <c r="AB59" s="12"/>
      <c r="AC59" s="12"/>
    </row>
    <row r="60" spans="1:29" ht="12.75">
      <c r="A60" s="12"/>
      <c r="B60" s="12"/>
      <c r="C60" s="12"/>
      <c r="D60" s="12"/>
      <c r="E60" s="12"/>
      <c r="F60" s="12"/>
      <c r="G60" s="12"/>
      <c r="H60" s="12"/>
      <c r="I60" s="12"/>
      <c r="J60" s="12"/>
      <c r="K60" s="14"/>
      <c r="L60" s="12"/>
      <c r="M60" s="12"/>
      <c r="N60" s="12"/>
      <c r="O60" s="12"/>
      <c r="P60" s="12"/>
      <c r="Q60" s="12"/>
      <c r="R60" s="12"/>
      <c r="S60" s="12"/>
      <c r="T60" s="12"/>
      <c r="U60" s="12"/>
      <c r="V60" s="12"/>
      <c r="W60" s="12"/>
      <c r="X60" s="12"/>
      <c r="Y60" s="12"/>
      <c r="Z60" s="12"/>
      <c r="AA60" s="12"/>
      <c r="AB60" s="12"/>
      <c r="AC60" s="12"/>
    </row>
    <row r="61" spans="1:29" ht="12.75">
      <c r="A61" s="12"/>
      <c r="B61" s="12"/>
      <c r="C61" s="12"/>
      <c r="D61" s="12"/>
      <c r="E61" s="12"/>
      <c r="F61" s="12"/>
      <c r="G61" s="12"/>
      <c r="H61" s="12"/>
      <c r="I61" s="12"/>
      <c r="J61" s="12"/>
      <c r="K61" s="14"/>
      <c r="L61" s="12"/>
      <c r="M61" s="12"/>
      <c r="N61" s="12"/>
      <c r="O61" s="12"/>
      <c r="P61" s="12"/>
      <c r="Q61" s="12"/>
      <c r="R61" s="12"/>
      <c r="S61" s="12"/>
      <c r="T61" s="12"/>
      <c r="U61" s="12"/>
      <c r="V61" s="12"/>
      <c r="W61" s="12"/>
      <c r="X61" s="12"/>
      <c r="Y61" s="12"/>
      <c r="Z61" s="12"/>
      <c r="AA61" s="12"/>
      <c r="AB61" s="12"/>
      <c r="AC61" s="12"/>
    </row>
    <row r="62" spans="1:29" ht="12.75">
      <c r="A62" s="12"/>
      <c r="B62" s="12"/>
      <c r="C62" s="12"/>
      <c r="D62" s="12"/>
      <c r="E62" s="12"/>
      <c r="F62" s="12"/>
      <c r="G62" s="12"/>
      <c r="H62" s="12"/>
      <c r="I62" s="12"/>
      <c r="J62" s="12"/>
      <c r="K62" s="14"/>
      <c r="L62" s="12"/>
      <c r="M62" s="12"/>
      <c r="N62" s="12"/>
      <c r="O62" s="12"/>
      <c r="P62" s="12"/>
      <c r="Q62" s="12"/>
      <c r="R62" s="12"/>
      <c r="S62" s="12"/>
      <c r="T62" s="12"/>
      <c r="U62" s="12"/>
      <c r="V62" s="12"/>
      <c r="W62" s="12"/>
      <c r="X62" s="12"/>
      <c r="Y62" s="12"/>
      <c r="Z62" s="12"/>
      <c r="AA62" s="12"/>
      <c r="AB62" s="12"/>
      <c r="AC62" s="12"/>
    </row>
    <row r="63" spans="1:29" ht="12.75">
      <c r="A63" s="12"/>
      <c r="B63" s="12"/>
      <c r="C63" s="12"/>
      <c r="D63" s="12"/>
      <c r="E63" s="12"/>
      <c r="F63" s="12"/>
      <c r="G63" s="12"/>
      <c r="H63" s="12"/>
      <c r="I63" s="12"/>
      <c r="J63" s="12"/>
      <c r="K63" s="14"/>
      <c r="L63" s="12"/>
      <c r="M63" s="12"/>
      <c r="N63" s="12"/>
      <c r="O63" s="12"/>
      <c r="P63" s="12"/>
      <c r="Q63" s="12"/>
      <c r="R63" s="12"/>
      <c r="S63" s="12"/>
      <c r="T63" s="12"/>
      <c r="U63" s="12"/>
      <c r="V63" s="12"/>
      <c r="W63" s="12"/>
      <c r="X63" s="12"/>
      <c r="Y63" s="12"/>
      <c r="Z63" s="12"/>
      <c r="AA63" s="12"/>
      <c r="AB63" s="12"/>
      <c r="AC63" s="12"/>
    </row>
  </sheetData>
  <printOptions/>
  <pageMargins left="0.75" right="0.75" top="0.63" bottom="0.51" header="0.5" footer="0.5"/>
  <pageSetup blackAndWhite="1" draft="1" fitToHeight="1" fitToWidth="1" horizontalDpi="300" verticalDpi="300" orientation="landscape" scale="66" r:id="rId3"/>
  <headerFooter alignWithMargins="0">
    <oddHeader>&amp;L&amp;D</oddHeader>
    <oddFooter>&amp;C&amp;F&amp;R&amp;A</oddFooter>
  </headerFooter>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IR948"/>
  <sheetViews>
    <sheetView showRowColHeaders="0" showZeros="0" workbookViewId="0" topLeftCell="A1">
      <selection activeCell="D5" sqref="D5"/>
    </sheetView>
  </sheetViews>
  <sheetFormatPr defaultColWidth="9.140625" defaultRowHeight="12.75"/>
  <cols>
    <col min="1" max="1" width="0.85546875" style="106" customWidth="1"/>
    <col min="2" max="2" width="2.28125" style="106" customWidth="1"/>
    <col min="3" max="3" width="0.2890625" style="106" customWidth="1"/>
    <col min="4" max="4" width="8.57421875" style="119" bestFit="1" customWidth="1"/>
    <col min="5" max="20" width="8.7109375" style="106" customWidth="1"/>
    <col min="21" max="48" width="8.7109375" style="105" customWidth="1"/>
    <col min="49" max="59" width="9.140625" style="105" customWidth="1"/>
    <col min="60" max="16384" width="9.140625" style="106" customWidth="1"/>
  </cols>
  <sheetData>
    <row r="1" spans="1:25" ht="3.75" customHeight="1" thickBot="1">
      <c r="A1" s="143"/>
      <c r="B1" s="143"/>
      <c r="C1" s="143"/>
      <c r="D1" s="144"/>
      <c r="E1" s="143"/>
      <c r="F1" s="143"/>
      <c r="G1" s="143"/>
      <c r="H1" s="143"/>
      <c r="I1" s="143"/>
      <c r="J1" s="143"/>
      <c r="K1" s="143"/>
      <c r="L1" s="143"/>
      <c r="M1" s="143"/>
      <c r="N1" s="143"/>
      <c r="O1" s="143"/>
      <c r="P1" s="143"/>
      <c r="Q1" s="143"/>
      <c r="R1" s="143"/>
      <c r="S1" s="143"/>
      <c r="T1" s="143"/>
      <c r="U1" s="143"/>
      <c r="V1" s="143"/>
      <c r="W1" s="143"/>
      <c r="X1" s="143"/>
      <c r="Y1" s="143"/>
    </row>
    <row r="2" spans="1:21" ht="20.25">
      <c r="A2" s="103"/>
      <c r="B2" s="145"/>
      <c r="C2" s="133"/>
      <c r="D2" s="134"/>
      <c r="E2" s="135"/>
      <c r="F2" s="135" t="str">
        <f>Species.</f>
        <v>4/4 Red Oak</v>
      </c>
      <c r="G2" s="135"/>
      <c r="H2" s="161" t="s">
        <v>15</v>
      </c>
      <c r="I2" s="133"/>
      <c r="J2" s="133"/>
      <c r="K2" s="133"/>
      <c r="L2" s="133"/>
      <c r="M2" s="133"/>
      <c r="N2" s="133"/>
      <c r="O2" s="133"/>
      <c r="P2" s="133"/>
      <c r="Q2" s="133"/>
      <c r="R2" s="133"/>
      <c r="S2" s="160"/>
      <c r="T2" s="139"/>
      <c r="U2" s="103"/>
    </row>
    <row r="3" spans="1:252" s="117" customFormat="1" ht="15">
      <c r="A3" s="107"/>
      <c r="B3" s="130"/>
      <c r="C3" s="109"/>
      <c r="D3" s="110"/>
      <c r="E3" s="111"/>
      <c r="F3" s="111"/>
      <c r="G3" s="111"/>
      <c r="H3" s="111"/>
      <c r="I3" s="111"/>
      <c r="J3" s="111"/>
      <c r="K3" s="112"/>
      <c r="L3" s="113"/>
      <c r="M3" s="111"/>
      <c r="N3" s="111"/>
      <c r="O3" s="111"/>
      <c r="P3" s="111"/>
      <c r="Q3" s="111"/>
      <c r="R3" s="111"/>
      <c r="S3" s="111"/>
      <c r="T3" s="140"/>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c r="DX3" s="116"/>
      <c r="DY3" s="116"/>
      <c r="DZ3" s="116"/>
      <c r="EA3" s="116"/>
      <c r="EB3" s="116"/>
      <c r="EC3" s="116"/>
      <c r="ED3" s="116"/>
      <c r="EE3" s="116"/>
      <c r="EF3" s="116"/>
      <c r="EG3" s="116"/>
      <c r="EH3" s="116"/>
      <c r="EI3" s="116"/>
      <c r="EJ3" s="116"/>
      <c r="EK3" s="116"/>
      <c r="EL3" s="116"/>
      <c r="EM3" s="116"/>
      <c r="EN3" s="116"/>
      <c r="EO3" s="116"/>
      <c r="EP3" s="116"/>
      <c r="EQ3" s="116"/>
      <c r="ER3" s="116"/>
      <c r="ES3" s="116"/>
      <c r="ET3" s="116"/>
      <c r="EU3" s="116"/>
      <c r="EV3" s="116"/>
      <c r="EW3" s="116"/>
      <c r="EX3" s="116"/>
      <c r="EY3" s="116"/>
      <c r="EZ3" s="116"/>
      <c r="FA3" s="116"/>
      <c r="FB3" s="116"/>
      <c r="FC3" s="116"/>
      <c r="FD3" s="116"/>
      <c r="FE3" s="116"/>
      <c r="FF3" s="116"/>
      <c r="FG3" s="116"/>
      <c r="FH3" s="116"/>
      <c r="FI3" s="116"/>
      <c r="FJ3" s="116"/>
      <c r="FK3" s="116"/>
      <c r="FL3" s="116"/>
      <c r="FM3" s="116"/>
      <c r="FN3" s="116"/>
      <c r="FO3" s="116"/>
      <c r="FP3" s="116"/>
      <c r="FQ3" s="116"/>
      <c r="FR3" s="116"/>
      <c r="FS3" s="116"/>
      <c r="FT3" s="116"/>
      <c r="FU3" s="116"/>
      <c r="FV3" s="116"/>
      <c r="FW3" s="116"/>
      <c r="FX3" s="116"/>
      <c r="FY3" s="116"/>
      <c r="FZ3" s="116"/>
      <c r="GA3" s="116"/>
      <c r="GB3" s="116"/>
      <c r="GC3" s="116"/>
      <c r="GD3" s="116"/>
      <c r="GE3" s="116"/>
      <c r="GF3" s="116"/>
      <c r="GG3" s="116"/>
      <c r="GH3" s="116"/>
      <c r="GI3" s="116"/>
      <c r="GJ3" s="116"/>
      <c r="GK3" s="116"/>
      <c r="GL3" s="116"/>
      <c r="GM3" s="116"/>
      <c r="GN3" s="116"/>
      <c r="GO3" s="116"/>
      <c r="GP3" s="116"/>
      <c r="GQ3" s="116"/>
      <c r="GR3" s="116"/>
      <c r="GS3" s="116"/>
      <c r="GT3" s="116"/>
      <c r="GU3" s="116"/>
      <c r="GV3" s="116"/>
      <c r="GW3" s="116"/>
      <c r="GX3" s="116"/>
      <c r="GY3" s="116"/>
      <c r="GZ3" s="116"/>
      <c r="HA3" s="116"/>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row>
    <row r="4" spans="1:252" s="119" customFormat="1" ht="15" customHeight="1">
      <c r="A4" s="104"/>
      <c r="B4" s="131"/>
      <c r="C4" s="127"/>
      <c r="D4" s="146" t="s">
        <v>3</v>
      </c>
      <c r="E4" s="162">
        <v>0.25</v>
      </c>
      <c r="F4" s="162">
        <v>0.5</v>
      </c>
      <c r="G4" s="162">
        <v>0.75</v>
      </c>
      <c r="H4" s="162">
        <v>1</v>
      </c>
      <c r="I4" s="162">
        <v>1.25</v>
      </c>
      <c r="J4" s="162">
        <v>1.5</v>
      </c>
      <c r="K4" s="162">
        <v>1.75</v>
      </c>
      <c r="L4" s="162">
        <v>2</v>
      </c>
      <c r="M4" s="162">
        <v>2.25</v>
      </c>
      <c r="N4" s="162">
        <v>2.5</v>
      </c>
      <c r="O4" s="162">
        <v>2.75</v>
      </c>
      <c r="P4" s="162">
        <v>3</v>
      </c>
      <c r="Q4" s="162">
        <v>3.25</v>
      </c>
      <c r="R4" s="162">
        <v>3.5</v>
      </c>
      <c r="S4" s="162">
        <v>3.75</v>
      </c>
      <c r="T4" s="140"/>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05"/>
      <c r="BC4" s="105"/>
      <c r="BD4" s="105"/>
      <c r="BE4" s="105"/>
      <c r="BF4" s="105"/>
      <c r="BG4" s="105"/>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row>
    <row r="5" spans="1:252" s="119" customFormat="1" ht="15" customHeight="1">
      <c r="A5" s="104"/>
      <c r="B5" s="131"/>
      <c r="C5" s="120"/>
      <c r="D5" s="163">
        <v>50</v>
      </c>
      <c r="E5" s="122">
        <f aca="true" t="shared" si="0" ref="E5:S11">((VLOOKUP(Species.,Lumber,2,FALSE)*IF(E$4&lt;Cutoff,1,Upcharge+1)+Plane)*(CEILING(Thickness.,0.25)+0.25)*(Waste+1)*(E$4+Added)/12+VLOOKUP($H$2,Types,3,FALSE)+((VLOOKUP($H$2,Types,2,FALSE)+IF($H$2=Mldg.,(Template+(Knives*E$4))*VLOOKUP(class.,Class,2,FALSE),IF($H$2=Crown.,(Template+(Knives*E$4))*VLOOKUP(class.,Class,2,FALSE),0)))/$D5))*(mup+1)</f>
        <v>1.4483506944444444</v>
      </c>
      <c r="F5" s="122">
        <f t="shared" si="0"/>
        <v>1.5311631944444444</v>
      </c>
      <c r="G5" s="122">
        <f t="shared" si="0"/>
        <v>1.6139756944444446</v>
      </c>
      <c r="H5" s="122">
        <f t="shared" si="0"/>
        <v>1.6967881944444443</v>
      </c>
      <c r="I5" s="122">
        <f t="shared" si="0"/>
        <v>1.7796006944444442</v>
      </c>
      <c r="J5" s="122">
        <f t="shared" si="0"/>
        <v>1.8624131944444444</v>
      </c>
      <c r="K5" s="122">
        <f t="shared" si="0"/>
        <v>1.9452256944444444</v>
      </c>
      <c r="L5" s="122">
        <f t="shared" si="0"/>
        <v>2.028038194444444</v>
      </c>
      <c r="M5" s="122">
        <f t="shared" si="0"/>
        <v>2.1108506944444443</v>
      </c>
      <c r="N5" s="122">
        <f t="shared" si="0"/>
        <v>2.193663194444444</v>
      </c>
      <c r="O5" s="122">
        <f t="shared" si="0"/>
        <v>2.276475694444444</v>
      </c>
      <c r="P5" s="122">
        <f t="shared" si="0"/>
        <v>2.3592881944444444</v>
      </c>
      <c r="Q5" s="122">
        <f t="shared" si="0"/>
        <v>2.4421006944444446</v>
      </c>
      <c r="R5" s="122">
        <f t="shared" si="0"/>
        <v>2.5249131944444443</v>
      </c>
      <c r="S5" s="122">
        <f t="shared" si="0"/>
        <v>2.6077256944444445</v>
      </c>
      <c r="T5" s="140"/>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row>
    <row r="6" spans="1:252" s="116" customFormat="1" ht="15" customHeight="1">
      <c r="A6" s="114"/>
      <c r="B6" s="132"/>
      <c r="C6" s="128"/>
      <c r="D6" s="164">
        <v>100</v>
      </c>
      <c r="E6" s="169">
        <f t="shared" si="0"/>
        <v>0.9066840277777777</v>
      </c>
      <c r="F6" s="169">
        <f t="shared" si="0"/>
        <v>0.9894965277777776</v>
      </c>
      <c r="G6" s="169">
        <f t="shared" si="0"/>
        <v>1.0723090277777778</v>
      </c>
      <c r="H6" s="169">
        <f t="shared" si="0"/>
        <v>1.1551215277777778</v>
      </c>
      <c r="I6" s="169">
        <f t="shared" si="0"/>
        <v>1.237934027777778</v>
      </c>
      <c r="J6" s="169">
        <f t="shared" si="0"/>
        <v>1.3207465277777777</v>
      </c>
      <c r="K6" s="169">
        <f t="shared" si="0"/>
        <v>1.4035590277777776</v>
      </c>
      <c r="L6" s="169">
        <f t="shared" si="0"/>
        <v>1.4863715277777776</v>
      </c>
      <c r="M6" s="169">
        <f t="shared" si="0"/>
        <v>1.5691840277777778</v>
      </c>
      <c r="N6" s="169">
        <f t="shared" si="0"/>
        <v>1.6519965277777775</v>
      </c>
      <c r="O6" s="169">
        <f t="shared" si="0"/>
        <v>1.7348090277777777</v>
      </c>
      <c r="P6" s="169">
        <f t="shared" si="0"/>
        <v>1.8176215277777776</v>
      </c>
      <c r="Q6" s="169">
        <f t="shared" si="0"/>
        <v>1.9004340277777778</v>
      </c>
      <c r="R6" s="169">
        <f t="shared" si="0"/>
        <v>1.9832465277777775</v>
      </c>
      <c r="S6" s="169">
        <f t="shared" si="0"/>
        <v>2.0660590277777775</v>
      </c>
      <c r="T6" s="140"/>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05"/>
      <c r="BC6" s="105"/>
      <c r="BD6" s="105"/>
      <c r="BE6" s="105"/>
      <c r="BF6" s="105"/>
      <c r="BG6" s="105"/>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6"/>
      <c r="IA6" s="106"/>
      <c r="IB6" s="106"/>
      <c r="IC6" s="106"/>
      <c r="ID6" s="106"/>
      <c r="IE6" s="106"/>
      <c r="IF6" s="106"/>
      <c r="IG6" s="106"/>
      <c r="IH6" s="106"/>
      <c r="II6" s="106"/>
      <c r="IJ6" s="106"/>
      <c r="IK6" s="106"/>
      <c r="IL6" s="106"/>
      <c r="IM6" s="106"/>
      <c r="IN6" s="106"/>
      <c r="IO6" s="106"/>
      <c r="IP6" s="106"/>
      <c r="IQ6" s="106"/>
      <c r="IR6" s="106"/>
    </row>
    <row r="7" spans="1:252" ht="15" customHeight="1">
      <c r="A7" s="103"/>
      <c r="B7" s="130"/>
      <c r="C7" s="129"/>
      <c r="D7" s="163">
        <v>150</v>
      </c>
      <c r="E7" s="122">
        <f t="shared" si="0"/>
        <v>0.7261284722222222</v>
      </c>
      <c r="F7" s="122">
        <f t="shared" si="0"/>
        <v>0.808940972222222</v>
      </c>
      <c r="G7" s="122">
        <f t="shared" si="0"/>
        <v>0.8917534722222221</v>
      </c>
      <c r="H7" s="122">
        <f t="shared" si="0"/>
        <v>0.9745659722222222</v>
      </c>
      <c r="I7" s="122">
        <f t="shared" si="0"/>
        <v>1.0573784722222221</v>
      </c>
      <c r="J7" s="122">
        <f t="shared" si="0"/>
        <v>1.140190972222222</v>
      </c>
      <c r="K7" s="122">
        <f t="shared" si="0"/>
        <v>1.223003472222222</v>
      </c>
      <c r="L7" s="122">
        <f t="shared" si="0"/>
        <v>1.305815972222222</v>
      </c>
      <c r="M7" s="122">
        <f t="shared" si="0"/>
        <v>1.3886284722222222</v>
      </c>
      <c r="N7" s="122">
        <f t="shared" si="0"/>
        <v>1.4714409722222221</v>
      </c>
      <c r="O7" s="122">
        <f t="shared" si="0"/>
        <v>1.5542534722222223</v>
      </c>
      <c r="P7" s="122">
        <f t="shared" si="0"/>
        <v>1.637065972222222</v>
      </c>
      <c r="Q7" s="122">
        <f t="shared" si="0"/>
        <v>1.7198784722222222</v>
      </c>
      <c r="R7" s="122">
        <f t="shared" si="0"/>
        <v>1.8026909722222217</v>
      </c>
      <c r="S7" s="122">
        <f t="shared" si="0"/>
        <v>1.885503472222222</v>
      </c>
      <c r="T7" s="140"/>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c r="IO7" s="116"/>
      <c r="IP7" s="116"/>
      <c r="IQ7" s="116"/>
      <c r="IR7" s="116"/>
    </row>
    <row r="8" spans="1:252" s="116" customFormat="1" ht="15" customHeight="1">
      <c r="A8" s="114"/>
      <c r="B8" s="132"/>
      <c r="C8" s="128"/>
      <c r="D8" s="164">
        <v>200</v>
      </c>
      <c r="E8" s="169">
        <f t="shared" si="0"/>
        <v>0.6358506944444444</v>
      </c>
      <c r="F8" s="169">
        <f t="shared" si="0"/>
        <v>0.7186631944444444</v>
      </c>
      <c r="G8" s="169">
        <f t="shared" si="0"/>
        <v>0.8014756944444444</v>
      </c>
      <c r="H8" s="169">
        <f t="shared" si="0"/>
        <v>0.8842881944444443</v>
      </c>
      <c r="I8" s="169">
        <f t="shared" si="0"/>
        <v>0.9671006944444445</v>
      </c>
      <c r="J8" s="169">
        <f t="shared" si="0"/>
        <v>1.0499131944444444</v>
      </c>
      <c r="K8" s="169">
        <f t="shared" si="0"/>
        <v>1.1327256944444444</v>
      </c>
      <c r="L8" s="169">
        <f t="shared" si="0"/>
        <v>1.2155381944444443</v>
      </c>
      <c r="M8" s="169">
        <f t="shared" si="0"/>
        <v>1.2983506944444445</v>
      </c>
      <c r="N8" s="169">
        <f t="shared" si="0"/>
        <v>1.381163194444444</v>
      </c>
      <c r="O8" s="169">
        <f t="shared" si="0"/>
        <v>1.4639756944444442</v>
      </c>
      <c r="P8" s="169">
        <f t="shared" si="0"/>
        <v>1.5467881944444442</v>
      </c>
      <c r="Q8" s="169">
        <f t="shared" si="0"/>
        <v>1.6296006944444443</v>
      </c>
      <c r="R8" s="169">
        <f t="shared" si="0"/>
        <v>1.712413194444444</v>
      </c>
      <c r="S8" s="169">
        <f t="shared" si="0"/>
        <v>1.7952256944444442</v>
      </c>
      <c r="T8" s="140"/>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05"/>
      <c r="BC8" s="105"/>
      <c r="BD8" s="105"/>
      <c r="BE8" s="105"/>
      <c r="BF8" s="105"/>
      <c r="BG8" s="105"/>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c r="FF8" s="106"/>
      <c r="FG8" s="106"/>
      <c r="FH8" s="106"/>
      <c r="FI8" s="106"/>
      <c r="FJ8" s="106"/>
      <c r="FK8" s="106"/>
      <c r="FL8" s="106"/>
      <c r="FM8" s="106"/>
      <c r="FN8" s="106"/>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c r="GW8" s="106"/>
      <c r="GX8" s="106"/>
      <c r="GY8" s="106"/>
      <c r="GZ8" s="106"/>
      <c r="HA8" s="106"/>
      <c r="HB8" s="106"/>
      <c r="HC8" s="106"/>
      <c r="HD8" s="106"/>
      <c r="HE8" s="106"/>
      <c r="HF8" s="106"/>
      <c r="HG8" s="106"/>
      <c r="HH8" s="106"/>
      <c r="HI8" s="106"/>
      <c r="HJ8" s="106"/>
      <c r="HK8" s="106"/>
      <c r="HL8" s="106"/>
      <c r="HM8" s="106"/>
      <c r="HN8" s="106"/>
      <c r="HO8" s="106"/>
      <c r="HP8" s="106"/>
      <c r="HQ8" s="106"/>
      <c r="HR8" s="106"/>
      <c r="HS8" s="106"/>
      <c r="HT8" s="106"/>
      <c r="HU8" s="106"/>
      <c r="HV8" s="106"/>
      <c r="HW8" s="106"/>
      <c r="HX8" s="106"/>
      <c r="HY8" s="106"/>
      <c r="HZ8" s="106"/>
      <c r="IA8" s="106"/>
      <c r="IB8" s="106"/>
      <c r="IC8" s="106"/>
      <c r="ID8" s="106"/>
      <c r="IE8" s="106"/>
      <c r="IF8" s="106"/>
      <c r="IG8" s="106"/>
      <c r="IH8" s="106"/>
      <c r="II8" s="106"/>
      <c r="IJ8" s="106"/>
      <c r="IK8" s="106"/>
      <c r="IL8" s="106"/>
      <c r="IM8" s="106"/>
      <c r="IN8" s="106"/>
      <c r="IO8" s="106"/>
      <c r="IP8" s="106"/>
      <c r="IQ8" s="106"/>
      <c r="IR8" s="106"/>
    </row>
    <row r="9" spans="1:53" ht="15" customHeight="1">
      <c r="A9" s="103"/>
      <c r="B9" s="130"/>
      <c r="C9" s="129"/>
      <c r="D9" s="163">
        <v>250</v>
      </c>
      <c r="E9" s="122">
        <f t="shared" si="0"/>
        <v>0.5816840277777778</v>
      </c>
      <c r="F9" s="122">
        <f t="shared" si="0"/>
        <v>0.6644965277777777</v>
      </c>
      <c r="G9" s="122">
        <f t="shared" si="0"/>
        <v>0.7473090277777777</v>
      </c>
      <c r="H9" s="122">
        <f t="shared" si="0"/>
        <v>0.8301215277777776</v>
      </c>
      <c r="I9" s="122">
        <f t="shared" si="0"/>
        <v>0.9129340277777778</v>
      </c>
      <c r="J9" s="122">
        <f t="shared" si="0"/>
        <v>0.9957465277777777</v>
      </c>
      <c r="K9" s="122">
        <f t="shared" si="0"/>
        <v>1.0785590277777777</v>
      </c>
      <c r="L9" s="122">
        <f t="shared" si="0"/>
        <v>1.1613715277777776</v>
      </c>
      <c r="M9" s="122">
        <f t="shared" si="0"/>
        <v>1.2441840277777778</v>
      </c>
      <c r="N9" s="122">
        <f t="shared" si="0"/>
        <v>1.3269965277777775</v>
      </c>
      <c r="O9" s="122">
        <f t="shared" si="0"/>
        <v>1.4098090277777777</v>
      </c>
      <c r="P9" s="122">
        <f t="shared" si="0"/>
        <v>1.4926215277777777</v>
      </c>
      <c r="Q9" s="122">
        <f t="shared" si="0"/>
        <v>1.5754340277777779</v>
      </c>
      <c r="R9" s="122">
        <f t="shared" si="0"/>
        <v>1.6582465277777776</v>
      </c>
      <c r="S9" s="122">
        <f t="shared" si="0"/>
        <v>1.7410590277777778</v>
      </c>
      <c r="T9" s="140"/>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row>
    <row r="10" spans="1:252" s="116" customFormat="1" ht="15" customHeight="1">
      <c r="A10" s="114"/>
      <c r="B10" s="132"/>
      <c r="C10" s="128"/>
      <c r="D10" s="164">
        <v>500</v>
      </c>
      <c r="E10" s="169">
        <f t="shared" si="0"/>
        <v>0.47335069444444444</v>
      </c>
      <c r="F10" s="169">
        <f t="shared" si="0"/>
        <v>0.5561631944444444</v>
      </c>
      <c r="G10" s="169">
        <f t="shared" si="0"/>
        <v>0.6389756944444445</v>
      </c>
      <c r="H10" s="169">
        <f t="shared" si="0"/>
        <v>0.7217881944444443</v>
      </c>
      <c r="I10" s="169">
        <f t="shared" si="0"/>
        <v>0.8046006944444445</v>
      </c>
      <c r="J10" s="169">
        <f t="shared" si="0"/>
        <v>0.8874131944444443</v>
      </c>
      <c r="K10" s="169">
        <f t="shared" si="0"/>
        <v>0.9702256944444444</v>
      </c>
      <c r="L10" s="169">
        <f t="shared" si="0"/>
        <v>1.0530381944444442</v>
      </c>
      <c r="M10" s="169">
        <f t="shared" si="0"/>
        <v>1.1358506944444444</v>
      </c>
      <c r="N10" s="169">
        <f t="shared" si="0"/>
        <v>1.2186631944444444</v>
      </c>
      <c r="O10" s="169">
        <f t="shared" si="0"/>
        <v>1.3014756944444446</v>
      </c>
      <c r="P10" s="169">
        <f t="shared" si="0"/>
        <v>1.3842881944444443</v>
      </c>
      <c r="Q10" s="169">
        <f t="shared" si="0"/>
        <v>1.4671006944444445</v>
      </c>
      <c r="R10" s="169">
        <f t="shared" si="0"/>
        <v>1.5499131944444442</v>
      </c>
      <c r="S10" s="169">
        <f t="shared" si="0"/>
        <v>1.6327256944444444</v>
      </c>
      <c r="T10" s="140"/>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05"/>
      <c r="BC10" s="105"/>
      <c r="BD10" s="105"/>
      <c r="BE10" s="105"/>
      <c r="BF10" s="105"/>
      <c r="BG10" s="105"/>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06"/>
      <c r="FE10" s="106"/>
      <c r="FF10" s="106"/>
      <c r="FG10" s="106"/>
      <c r="FH10" s="106"/>
      <c r="FI10" s="106"/>
      <c r="FJ10" s="106"/>
      <c r="FK10" s="106"/>
      <c r="FL10" s="106"/>
      <c r="FM10" s="106"/>
      <c r="FN10" s="106"/>
      <c r="FO10" s="106"/>
      <c r="FP10" s="106"/>
      <c r="FQ10" s="106"/>
      <c r="FR10" s="106"/>
      <c r="FS10" s="106"/>
      <c r="FT10" s="106"/>
      <c r="FU10" s="106"/>
      <c r="FV10" s="106"/>
      <c r="FW10" s="106"/>
      <c r="FX10" s="106"/>
      <c r="FY10" s="106"/>
      <c r="FZ10" s="106"/>
      <c r="GA10" s="106"/>
      <c r="GB10" s="106"/>
      <c r="GC10" s="106"/>
      <c r="GD10" s="106"/>
      <c r="GE10" s="106"/>
      <c r="GF10" s="106"/>
      <c r="GG10" s="106"/>
      <c r="GH10" s="106"/>
      <c r="GI10" s="106"/>
      <c r="GJ10" s="106"/>
      <c r="GK10" s="106"/>
      <c r="GL10" s="106"/>
      <c r="GM10" s="106"/>
      <c r="GN10" s="106"/>
      <c r="GO10" s="106"/>
      <c r="GP10" s="106"/>
      <c r="GQ10" s="106"/>
      <c r="GR10" s="106"/>
      <c r="GS10" s="106"/>
      <c r="GT10" s="106"/>
      <c r="GU10" s="106"/>
      <c r="GV10" s="106"/>
      <c r="GW10" s="106"/>
      <c r="GX10" s="106"/>
      <c r="GY10" s="106"/>
      <c r="GZ10" s="106"/>
      <c r="HA10" s="106"/>
      <c r="HB10" s="106"/>
      <c r="HC10" s="106"/>
      <c r="HD10" s="106"/>
      <c r="HE10" s="106"/>
      <c r="HF10" s="106"/>
      <c r="HG10" s="106"/>
      <c r="HH10" s="106"/>
      <c r="HI10" s="106"/>
      <c r="HJ10" s="106"/>
      <c r="HK10" s="106"/>
      <c r="HL10" s="106"/>
      <c r="HM10" s="106"/>
      <c r="HN10" s="106"/>
      <c r="HO10" s="106"/>
      <c r="HP10" s="106"/>
      <c r="HQ10" s="106"/>
      <c r="HR10" s="106"/>
      <c r="HS10" s="106"/>
      <c r="HT10" s="106"/>
      <c r="HU10" s="106"/>
      <c r="HV10" s="106"/>
      <c r="HW10" s="106"/>
      <c r="HX10" s="106"/>
      <c r="HY10" s="106"/>
      <c r="HZ10" s="106"/>
      <c r="IA10" s="106"/>
      <c r="IB10" s="106"/>
      <c r="IC10" s="106"/>
      <c r="ID10" s="106"/>
      <c r="IE10" s="106"/>
      <c r="IF10" s="106"/>
      <c r="IG10" s="106"/>
      <c r="IH10" s="106"/>
      <c r="II10" s="106"/>
      <c r="IJ10" s="106"/>
      <c r="IK10" s="106"/>
      <c r="IL10" s="106"/>
      <c r="IM10" s="106"/>
      <c r="IN10" s="106"/>
      <c r="IO10" s="106"/>
      <c r="IP10" s="106"/>
      <c r="IQ10" s="106"/>
      <c r="IR10" s="106"/>
    </row>
    <row r="11" spans="1:53" ht="15" customHeight="1">
      <c r="A11" s="103"/>
      <c r="B11" s="130"/>
      <c r="C11" s="129"/>
      <c r="D11" s="163">
        <v>1000</v>
      </c>
      <c r="E11" s="122">
        <f t="shared" si="0"/>
        <v>0.4191840277777778</v>
      </c>
      <c r="F11" s="122">
        <f t="shared" si="0"/>
        <v>0.5019965277777777</v>
      </c>
      <c r="G11" s="122">
        <f t="shared" si="0"/>
        <v>0.5848090277777778</v>
      </c>
      <c r="H11" s="122">
        <f t="shared" si="0"/>
        <v>0.6676215277777776</v>
      </c>
      <c r="I11" s="122">
        <f t="shared" si="0"/>
        <v>0.7504340277777778</v>
      </c>
      <c r="J11" s="122">
        <f t="shared" si="0"/>
        <v>0.8332465277777777</v>
      </c>
      <c r="K11" s="122">
        <f t="shared" si="0"/>
        <v>0.9160590277777778</v>
      </c>
      <c r="L11" s="122">
        <f t="shared" si="0"/>
        <v>0.9988715277777777</v>
      </c>
      <c r="M11" s="122">
        <f t="shared" si="0"/>
        <v>1.081684027777778</v>
      </c>
      <c r="N11" s="122">
        <f t="shared" si="0"/>
        <v>1.1644965277777777</v>
      </c>
      <c r="O11" s="122">
        <f t="shared" si="0"/>
        <v>1.2473090277777779</v>
      </c>
      <c r="P11" s="122">
        <f t="shared" si="0"/>
        <v>1.3301215277777776</v>
      </c>
      <c r="Q11" s="122">
        <f t="shared" si="0"/>
        <v>1.4129340277777778</v>
      </c>
      <c r="R11" s="122">
        <f t="shared" si="0"/>
        <v>1.4957465277777773</v>
      </c>
      <c r="S11" s="122">
        <f t="shared" si="0"/>
        <v>1.5785590277777775</v>
      </c>
      <c r="T11" s="140"/>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row>
    <row r="12" spans="1:53" ht="1.5" customHeight="1">
      <c r="A12" s="103"/>
      <c r="B12" s="130"/>
      <c r="C12" s="129"/>
      <c r="D12" s="147"/>
      <c r="E12" s="122">
        <f aca="true" t="shared" si="1" ref="E12:S12">IF(class.=0,0,IF($H$2=0,0,IF(E$4=0,0,IF($D12=0,0,((IF(E$4&lt;Cutoff,0,Upcharge)+IF(Species.=0,0,VLOOKUP(Species.,Lumber,2,FALSE))+Plane)*(CEILING(Thickness.,0.25)+0.25)*(Waste+1)*E$4/12+VLOOKUP($H$2,Types,3,FALSE)+((VLOOKUP($H$2,Types,2,FALSE)+IF($H$2=Mldg.,Template+(Knives*E$4)*VLOOKUP(class.,Class,2,FALSE),IF($H$2=Crown.,(Template+(Knives*E$4))*VLOOKUP(class.,Class,2,FALSE),0)))/$D12))))))*(mup+1)</f>
        <v>0</v>
      </c>
      <c r="F12" s="122">
        <f t="shared" si="1"/>
        <v>0</v>
      </c>
      <c r="G12" s="122">
        <f t="shared" si="1"/>
        <v>0</v>
      </c>
      <c r="H12" s="122">
        <f t="shared" si="1"/>
        <v>0</v>
      </c>
      <c r="I12" s="122">
        <f t="shared" si="1"/>
        <v>0</v>
      </c>
      <c r="J12" s="122">
        <f t="shared" si="1"/>
        <v>0</v>
      </c>
      <c r="K12" s="122">
        <f t="shared" si="1"/>
        <v>0</v>
      </c>
      <c r="L12" s="122">
        <f t="shared" si="1"/>
        <v>0</v>
      </c>
      <c r="M12" s="122">
        <f t="shared" si="1"/>
        <v>0</v>
      </c>
      <c r="N12" s="122">
        <f t="shared" si="1"/>
        <v>0</v>
      </c>
      <c r="O12" s="122">
        <f t="shared" si="1"/>
        <v>0</v>
      </c>
      <c r="P12" s="122">
        <f t="shared" si="1"/>
        <v>0</v>
      </c>
      <c r="Q12" s="122">
        <f t="shared" si="1"/>
        <v>0</v>
      </c>
      <c r="R12" s="122">
        <f t="shared" si="1"/>
        <v>0</v>
      </c>
      <c r="S12" s="122">
        <f t="shared" si="1"/>
        <v>0</v>
      </c>
      <c r="T12" s="140"/>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row>
    <row r="13" spans="1:53" ht="12.75">
      <c r="A13" s="103"/>
      <c r="B13" s="130"/>
      <c r="C13" s="109"/>
      <c r="D13" s="148"/>
      <c r="E13" s="124"/>
      <c r="F13" s="124"/>
      <c r="G13" s="124"/>
      <c r="H13" s="124"/>
      <c r="I13" s="124"/>
      <c r="J13" s="124"/>
      <c r="K13" s="124"/>
      <c r="L13" s="124"/>
      <c r="M13" s="124"/>
      <c r="N13" s="124"/>
      <c r="O13" s="124"/>
      <c r="P13" s="124"/>
      <c r="Q13" s="124"/>
      <c r="R13" s="124"/>
      <c r="S13" s="124"/>
      <c r="T13" s="140"/>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row>
    <row r="14" spans="1:53" ht="15" customHeight="1">
      <c r="A14" s="103"/>
      <c r="B14" s="130"/>
      <c r="C14" s="109"/>
      <c r="D14" s="149" t="s">
        <v>3</v>
      </c>
      <c r="E14" s="174">
        <v>4</v>
      </c>
      <c r="F14" s="174">
        <v>4.25</v>
      </c>
      <c r="G14" s="174">
        <v>4.5</v>
      </c>
      <c r="H14" s="174">
        <v>4.75</v>
      </c>
      <c r="I14" s="174">
        <v>5</v>
      </c>
      <c r="J14" s="174">
        <v>5.25</v>
      </c>
      <c r="K14" s="174">
        <v>5.5</v>
      </c>
      <c r="L14" s="174">
        <v>5.75</v>
      </c>
      <c r="M14" s="174">
        <v>6</v>
      </c>
      <c r="N14" s="174">
        <v>6.25</v>
      </c>
      <c r="O14" s="174">
        <v>6.5</v>
      </c>
      <c r="P14" s="174">
        <v>6.75</v>
      </c>
      <c r="Q14" s="174">
        <v>7</v>
      </c>
      <c r="R14" s="174">
        <v>7.25</v>
      </c>
      <c r="S14" s="174">
        <v>7.5</v>
      </c>
      <c r="T14" s="140"/>
      <c r="AI14" s="115"/>
      <c r="AJ14" s="115"/>
      <c r="AK14" s="115"/>
      <c r="AL14" s="115"/>
      <c r="AM14" s="115"/>
      <c r="AN14" s="115"/>
      <c r="AO14" s="115"/>
      <c r="AP14" s="115"/>
      <c r="AQ14" s="115"/>
      <c r="AR14" s="115"/>
      <c r="AS14" s="115"/>
      <c r="AT14" s="115"/>
      <c r="AU14" s="115"/>
      <c r="AV14" s="115"/>
      <c r="AW14" s="115"/>
      <c r="AX14" s="115"/>
      <c r="AY14" s="115"/>
      <c r="AZ14" s="115"/>
      <c r="BA14" s="115"/>
    </row>
    <row r="15" spans="1:252" s="119" customFormat="1" ht="15" customHeight="1">
      <c r="A15" s="104"/>
      <c r="B15" s="131"/>
      <c r="C15" s="120"/>
      <c r="D15" s="170">
        <f>D5</f>
        <v>50</v>
      </c>
      <c r="E15" s="122">
        <f aca="true" t="shared" si="2" ref="E15:S15">((VLOOKUP(Species.,Lumber,2,FALSE)*IF(E$14&lt;Cutoff,1,Upcharge+1)+Plane)*(CEILING(Thickness.,0.25)+0.25)*(Waste+1)*(E$14+Added)/12+VLOOKUP($H$2,Types,3,FALSE)+((VLOOKUP($H$2,Types,2,FALSE)+IF($H$2=Mldg.,(Template+(Knives*E$14))*VLOOKUP(class.,Class,2,FALSE),IF($H$2=Crown.,(Template+(Knives*E$14))*VLOOKUP(class.,Class,2,FALSE),0)))/$D5))*(mup+1)</f>
        <v>2.6905381944444438</v>
      </c>
      <c r="F15" s="122">
        <f t="shared" si="2"/>
        <v>2.773350694444444</v>
      </c>
      <c r="G15" s="122">
        <f t="shared" si="2"/>
        <v>2.856163194444444</v>
      </c>
      <c r="H15" s="122">
        <f t="shared" si="2"/>
        <v>2.9389756944444443</v>
      </c>
      <c r="I15" s="122">
        <f t="shared" si="2"/>
        <v>3.021788194444444</v>
      </c>
      <c r="J15" s="122">
        <f t="shared" si="2"/>
        <v>3.104600694444444</v>
      </c>
      <c r="K15" s="122">
        <f t="shared" si="2"/>
        <v>3.187413194444444</v>
      </c>
      <c r="L15" s="122">
        <f t="shared" si="2"/>
        <v>3.270225694444444</v>
      </c>
      <c r="M15" s="122">
        <f t="shared" si="2"/>
        <v>3.3530381944444443</v>
      </c>
      <c r="N15" s="122">
        <f t="shared" si="2"/>
        <v>3.4358506944444445</v>
      </c>
      <c r="O15" s="122">
        <f t="shared" si="2"/>
        <v>3.518663194444444</v>
      </c>
      <c r="P15" s="122">
        <f t="shared" si="2"/>
        <v>3.6014756944444444</v>
      </c>
      <c r="Q15" s="122">
        <f t="shared" si="2"/>
        <v>3.6842881944444446</v>
      </c>
      <c r="R15" s="122">
        <f t="shared" si="2"/>
        <v>3.7671006944444447</v>
      </c>
      <c r="S15" s="122">
        <f t="shared" si="2"/>
        <v>3.8499131944444436</v>
      </c>
      <c r="T15" s="140"/>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05"/>
      <c r="BC15" s="105"/>
      <c r="BD15" s="105"/>
      <c r="BE15" s="105"/>
      <c r="BF15" s="105"/>
      <c r="BG15" s="105"/>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106"/>
      <c r="IG15" s="106"/>
      <c r="IH15" s="106"/>
      <c r="II15" s="106"/>
      <c r="IJ15" s="106"/>
      <c r="IK15" s="106"/>
      <c r="IL15" s="106"/>
      <c r="IM15" s="106"/>
      <c r="IN15" s="106"/>
      <c r="IO15" s="106"/>
      <c r="IP15" s="106"/>
      <c r="IQ15" s="106"/>
      <c r="IR15" s="106"/>
    </row>
    <row r="16" spans="1:53" ht="15" customHeight="1">
      <c r="A16" s="103"/>
      <c r="B16" s="130"/>
      <c r="C16" s="129"/>
      <c r="D16" s="171">
        <f aca="true" t="shared" si="3" ref="D16:D21">D6</f>
        <v>100</v>
      </c>
      <c r="E16" s="169">
        <f aca="true" t="shared" si="4" ref="E16:S16">((VLOOKUP(Species.,Lumber,2,FALSE)*IF(E$14&lt;Cutoff,1,Upcharge+1)+Plane)*(CEILING(Thickness.,0.25)+0.25)*(Waste+1)*(E$14+Added)/12+VLOOKUP($H$2,Types,3,FALSE)+((VLOOKUP($H$2,Types,2,FALSE)+IF($H$2=Mldg.,(Template+(Knives*E$14))*VLOOKUP(class.,Class,2,FALSE),IF($H$2=Crown.,(Template+(Knives*E$14))*VLOOKUP(class.,Class,2,FALSE),0)))/$D6))*(mup+1)</f>
        <v>2.1488715277777777</v>
      </c>
      <c r="F16" s="169">
        <f t="shared" si="4"/>
        <v>2.231684027777778</v>
      </c>
      <c r="G16" s="169">
        <f t="shared" si="4"/>
        <v>2.3144965277777776</v>
      </c>
      <c r="H16" s="169">
        <f t="shared" si="4"/>
        <v>2.3973090277777778</v>
      </c>
      <c r="I16" s="169">
        <f t="shared" si="4"/>
        <v>2.4801215277777775</v>
      </c>
      <c r="J16" s="169">
        <f t="shared" si="4"/>
        <v>2.5629340277777772</v>
      </c>
      <c r="K16" s="169">
        <f t="shared" si="4"/>
        <v>2.6457465277777774</v>
      </c>
      <c r="L16" s="169">
        <f t="shared" si="4"/>
        <v>2.7285590277777776</v>
      </c>
      <c r="M16" s="169">
        <f t="shared" si="4"/>
        <v>2.8113715277777773</v>
      </c>
      <c r="N16" s="169">
        <f t="shared" si="4"/>
        <v>2.8941840277777775</v>
      </c>
      <c r="O16" s="169">
        <f t="shared" si="4"/>
        <v>2.9769965277777772</v>
      </c>
      <c r="P16" s="169">
        <f t="shared" si="4"/>
        <v>3.0598090277777774</v>
      </c>
      <c r="Q16" s="169">
        <f t="shared" si="4"/>
        <v>3.1426215277777776</v>
      </c>
      <c r="R16" s="169">
        <f t="shared" si="4"/>
        <v>3.2254340277777778</v>
      </c>
      <c r="S16" s="169">
        <f t="shared" si="4"/>
        <v>3.3082465277777766</v>
      </c>
      <c r="T16" s="140"/>
      <c r="AI16" s="115"/>
      <c r="AJ16" s="115"/>
      <c r="AK16" s="115"/>
      <c r="AL16" s="115"/>
      <c r="AM16" s="115"/>
      <c r="AN16" s="115"/>
      <c r="AO16" s="115"/>
      <c r="AP16" s="115"/>
      <c r="AQ16" s="115"/>
      <c r="AR16" s="115"/>
      <c r="AS16" s="115"/>
      <c r="AT16" s="115"/>
      <c r="AU16" s="115"/>
      <c r="AV16" s="115"/>
      <c r="AW16" s="115"/>
      <c r="AX16" s="115"/>
      <c r="AY16" s="115"/>
      <c r="AZ16" s="115"/>
      <c r="BA16" s="115"/>
    </row>
    <row r="17" spans="1:20" ht="15" customHeight="1">
      <c r="A17" s="103"/>
      <c r="B17" s="130"/>
      <c r="C17" s="129"/>
      <c r="D17" s="170">
        <f t="shared" si="3"/>
        <v>150</v>
      </c>
      <c r="E17" s="122">
        <f aca="true" t="shared" si="5" ref="E17:S17">((VLOOKUP(Species.,Lumber,2,FALSE)*IF(E$14&lt;Cutoff,1,Upcharge+1)+Plane)*(CEILING(Thickness.,0.25)+0.25)*(Waste+1)*(E$14+Added)/12+VLOOKUP($H$2,Types,3,FALSE)+((VLOOKUP($H$2,Types,2,FALSE)+IF($H$2=Mldg.,(Template+(Knives*E$14))*VLOOKUP(class.,Class,2,FALSE),IF($H$2=Crown.,(Template+(Knives*E$14))*VLOOKUP(class.,Class,2,FALSE),0)))/$D7))*(mup+1)</f>
        <v>1.968315972222222</v>
      </c>
      <c r="F17" s="122">
        <f t="shared" si="5"/>
        <v>2.0511284722222225</v>
      </c>
      <c r="G17" s="122">
        <f t="shared" si="5"/>
        <v>2.133940972222222</v>
      </c>
      <c r="H17" s="122">
        <f t="shared" si="5"/>
        <v>2.216753472222222</v>
      </c>
      <c r="I17" s="122">
        <f t="shared" si="5"/>
        <v>2.2995659722222217</v>
      </c>
      <c r="J17" s="122">
        <f t="shared" si="5"/>
        <v>2.382378472222222</v>
      </c>
      <c r="K17" s="122">
        <f t="shared" si="5"/>
        <v>2.465190972222222</v>
      </c>
      <c r="L17" s="122">
        <f t="shared" si="5"/>
        <v>2.5480034722222222</v>
      </c>
      <c r="M17" s="122">
        <f t="shared" si="5"/>
        <v>2.630815972222222</v>
      </c>
      <c r="N17" s="122">
        <f t="shared" si="5"/>
        <v>2.713628472222222</v>
      </c>
      <c r="O17" s="122">
        <f t="shared" si="5"/>
        <v>2.7964409722222214</v>
      </c>
      <c r="P17" s="122">
        <f t="shared" si="5"/>
        <v>2.8792534722222216</v>
      </c>
      <c r="Q17" s="122">
        <f t="shared" si="5"/>
        <v>2.962065972222222</v>
      </c>
      <c r="R17" s="122">
        <f t="shared" si="5"/>
        <v>3.044878472222222</v>
      </c>
      <c r="S17" s="122">
        <f t="shared" si="5"/>
        <v>3.1276909722222213</v>
      </c>
      <c r="T17" s="140"/>
    </row>
    <row r="18" spans="1:20" ht="15" customHeight="1">
      <c r="A18" s="103"/>
      <c r="B18" s="130"/>
      <c r="C18" s="129"/>
      <c r="D18" s="171">
        <f t="shared" si="3"/>
        <v>200</v>
      </c>
      <c r="E18" s="169">
        <f aca="true" t="shared" si="6" ref="E18:S18">((VLOOKUP(Species.,Lumber,2,FALSE)*IF(E$14&lt;Cutoff,1,Upcharge+1)+Plane)*(CEILING(Thickness.,0.25)+0.25)*(Waste+1)*(E$14+Added)/12+VLOOKUP($H$2,Types,3,FALSE)+((VLOOKUP($H$2,Types,2,FALSE)+IF($H$2=Mldg.,(Template+(Knives*E$14))*VLOOKUP(class.,Class,2,FALSE),IF($H$2=Crown.,(Template+(Knives*E$14))*VLOOKUP(class.,Class,2,FALSE),0)))/$D8))*(mup+1)</f>
        <v>1.8780381944444442</v>
      </c>
      <c r="F18" s="169">
        <f t="shared" si="6"/>
        <v>1.9608506944444444</v>
      </c>
      <c r="G18" s="169">
        <f t="shared" si="6"/>
        <v>2.043663194444444</v>
      </c>
      <c r="H18" s="169">
        <f t="shared" si="6"/>
        <v>2.1264756944444443</v>
      </c>
      <c r="I18" s="169">
        <f t="shared" si="6"/>
        <v>2.209288194444444</v>
      </c>
      <c r="J18" s="169">
        <f t="shared" si="6"/>
        <v>2.292100694444444</v>
      </c>
      <c r="K18" s="169">
        <f t="shared" si="6"/>
        <v>2.374913194444444</v>
      </c>
      <c r="L18" s="169">
        <f t="shared" si="6"/>
        <v>2.457725694444444</v>
      </c>
      <c r="M18" s="169">
        <f t="shared" si="6"/>
        <v>2.5405381944444443</v>
      </c>
      <c r="N18" s="169">
        <f t="shared" si="6"/>
        <v>2.6233506944444445</v>
      </c>
      <c r="O18" s="169">
        <f t="shared" si="6"/>
        <v>2.706163194444444</v>
      </c>
      <c r="P18" s="169">
        <f t="shared" si="6"/>
        <v>2.7889756944444444</v>
      </c>
      <c r="Q18" s="169">
        <f t="shared" si="6"/>
        <v>2.8717881944444446</v>
      </c>
      <c r="R18" s="169">
        <f t="shared" si="6"/>
        <v>2.9546006944444447</v>
      </c>
      <c r="S18" s="169">
        <f t="shared" si="6"/>
        <v>3.0374131944444436</v>
      </c>
      <c r="T18" s="140"/>
    </row>
    <row r="19" spans="1:20" ht="15" customHeight="1">
      <c r="A19" s="103"/>
      <c r="B19" s="130"/>
      <c r="C19" s="129"/>
      <c r="D19" s="170">
        <f t="shared" si="3"/>
        <v>250</v>
      </c>
      <c r="E19" s="122">
        <f aca="true" t="shared" si="7" ref="E19:S19">((VLOOKUP(Species.,Lumber,2,FALSE)*IF(E$14&lt;Cutoff,1,Upcharge+1)+Plane)*(CEILING(Thickness.,0.25)+0.25)*(Waste+1)*(E$14+Added)/12+VLOOKUP($H$2,Types,3,FALSE)+((VLOOKUP($H$2,Types,2,FALSE)+IF($H$2=Mldg.,(Template+(Knives*E$14))*VLOOKUP(class.,Class,2,FALSE),IF($H$2=Crown.,(Template+(Knives*E$14))*VLOOKUP(class.,Class,2,FALSE),0)))/$D9))*(mup+1)</f>
        <v>1.8238715277777775</v>
      </c>
      <c r="F19" s="122">
        <f t="shared" si="7"/>
        <v>1.9066840277777777</v>
      </c>
      <c r="G19" s="122">
        <f t="shared" si="7"/>
        <v>1.9894965277777776</v>
      </c>
      <c r="H19" s="122">
        <f t="shared" si="7"/>
        <v>2.072309027777778</v>
      </c>
      <c r="I19" s="122">
        <f t="shared" si="7"/>
        <v>2.1551215277777773</v>
      </c>
      <c r="J19" s="122">
        <f t="shared" si="7"/>
        <v>2.2379340277777775</v>
      </c>
      <c r="K19" s="122">
        <f t="shared" si="7"/>
        <v>2.3207465277777777</v>
      </c>
      <c r="L19" s="122">
        <f t="shared" si="7"/>
        <v>2.403559027777778</v>
      </c>
      <c r="M19" s="122">
        <f t="shared" si="7"/>
        <v>2.4863715277777776</v>
      </c>
      <c r="N19" s="122">
        <f t="shared" si="7"/>
        <v>2.5691840277777778</v>
      </c>
      <c r="O19" s="122">
        <f t="shared" si="7"/>
        <v>2.6519965277777775</v>
      </c>
      <c r="P19" s="122">
        <f t="shared" si="7"/>
        <v>2.7348090277777777</v>
      </c>
      <c r="Q19" s="122">
        <f t="shared" si="7"/>
        <v>2.817621527777778</v>
      </c>
      <c r="R19" s="122">
        <f t="shared" si="7"/>
        <v>2.900434027777778</v>
      </c>
      <c r="S19" s="122">
        <f t="shared" si="7"/>
        <v>2.983246527777777</v>
      </c>
      <c r="T19" s="140"/>
    </row>
    <row r="20" spans="1:20" ht="15" customHeight="1">
      <c r="A20" s="103"/>
      <c r="B20" s="130"/>
      <c r="C20" s="129"/>
      <c r="D20" s="171">
        <f t="shared" si="3"/>
        <v>500</v>
      </c>
      <c r="E20" s="169">
        <f aca="true" t="shared" si="8" ref="E20:S20">((VLOOKUP(Species.,Lumber,2,FALSE)*IF(E$14&lt;Cutoff,1,Upcharge+1)+Plane)*(CEILING(Thickness.,0.25)+0.25)*(Waste+1)*(E$14+Added)/12+VLOOKUP($H$2,Types,3,FALSE)+((VLOOKUP($H$2,Types,2,FALSE)+IF($H$2=Mldg.,(Template+(Knives*E$14))*VLOOKUP(class.,Class,2,FALSE),IF($H$2=Crown.,(Template+(Knives*E$14))*VLOOKUP(class.,Class,2,FALSE),0)))/$D10))*(mup+1)</f>
        <v>1.715538194444444</v>
      </c>
      <c r="F20" s="169">
        <f t="shared" si="8"/>
        <v>1.7983506944444443</v>
      </c>
      <c r="G20" s="169">
        <f t="shared" si="8"/>
        <v>1.8811631944444442</v>
      </c>
      <c r="H20" s="169">
        <f t="shared" si="8"/>
        <v>1.9639756944444444</v>
      </c>
      <c r="I20" s="169">
        <f t="shared" si="8"/>
        <v>2.046788194444444</v>
      </c>
      <c r="J20" s="169">
        <f t="shared" si="8"/>
        <v>2.129600694444444</v>
      </c>
      <c r="K20" s="169">
        <f t="shared" si="8"/>
        <v>2.2124131944444443</v>
      </c>
      <c r="L20" s="169">
        <f t="shared" si="8"/>
        <v>2.2952256944444445</v>
      </c>
      <c r="M20" s="169">
        <f t="shared" si="8"/>
        <v>2.378038194444444</v>
      </c>
      <c r="N20" s="169">
        <f t="shared" si="8"/>
        <v>2.4608506944444444</v>
      </c>
      <c r="O20" s="169">
        <f t="shared" si="8"/>
        <v>2.5436631944444437</v>
      </c>
      <c r="P20" s="169">
        <f t="shared" si="8"/>
        <v>2.626475694444444</v>
      </c>
      <c r="Q20" s="169">
        <f t="shared" si="8"/>
        <v>2.709288194444444</v>
      </c>
      <c r="R20" s="169">
        <f t="shared" si="8"/>
        <v>2.792100694444444</v>
      </c>
      <c r="S20" s="169">
        <f t="shared" si="8"/>
        <v>2.8749131944444435</v>
      </c>
      <c r="T20" s="140"/>
    </row>
    <row r="21" spans="1:20" ht="15" customHeight="1">
      <c r="A21" s="103"/>
      <c r="B21" s="130"/>
      <c r="C21" s="129"/>
      <c r="D21" s="170">
        <f t="shared" si="3"/>
        <v>1000</v>
      </c>
      <c r="E21" s="122">
        <f aca="true" t="shared" si="9" ref="E21:S21">((VLOOKUP(Species.,Lumber,2,FALSE)*IF(E$14&lt;Cutoff,1,Upcharge+1)+Plane)*(CEILING(Thickness.,0.25)+0.25)*(Waste+1)*(E$14+Added)/12+VLOOKUP($H$2,Types,3,FALSE)+((VLOOKUP($H$2,Types,2,FALSE)+IF($H$2=Mldg.,(Template+(Knives*E$14))*VLOOKUP(class.,Class,2,FALSE),IF($H$2=Crown.,(Template+(Knives*E$14))*VLOOKUP(class.,Class,2,FALSE),0)))/$D11))*(mup+1)</f>
        <v>1.6613715277777774</v>
      </c>
      <c r="F21" s="122">
        <f t="shared" si="9"/>
        <v>1.7441840277777776</v>
      </c>
      <c r="G21" s="122">
        <f t="shared" si="9"/>
        <v>1.8269965277777775</v>
      </c>
      <c r="H21" s="122">
        <f t="shared" si="9"/>
        <v>1.9098090277777777</v>
      </c>
      <c r="I21" s="122">
        <f t="shared" si="9"/>
        <v>1.9926215277777772</v>
      </c>
      <c r="J21" s="122">
        <f t="shared" si="9"/>
        <v>2.0754340277777774</v>
      </c>
      <c r="K21" s="122">
        <f t="shared" si="9"/>
        <v>2.158246527777777</v>
      </c>
      <c r="L21" s="122">
        <f t="shared" si="9"/>
        <v>2.2410590277777773</v>
      </c>
      <c r="M21" s="122">
        <f t="shared" si="9"/>
        <v>2.3238715277777775</v>
      </c>
      <c r="N21" s="122">
        <f t="shared" si="9"/>
        <v>2.4066840277777777</v>
      </c>
      <c r="O21" s="122">
        <f t="shared" si="9"/>
        <v>2.4894965277777774</v>
      </c>
      <c r="P21" s="122">
        <f t="shared" si="9"/>
        <v>2.5723090277777776</v>
      </c>
      <c r="Q21" s="122">
        <f t="shared" si="9"/>
        <v>2.6551215277777778</v>
      </c>
      <c r="R21" s="122">
        <f t="shared" si="9"/>
        <v>2.737934027777778</v>
      </c>
      <c r="S21" s="122">
        <f t="shared" si="9"/>
        <v>2.8207465277777772</v>
      </c>
      <c r="T21" s="140"/>
    </row>
    <row r="22" spans="1:21" ht="1.5" customHeight="1">
      <c r="A22" s="103"/>
      <c r="B22" s="130"/>
      <c r="C22" s="109"/>
      <c r="D22" s="172"/>
      <c r="E22" s="123"/>
      <c r="F22" s="123"/>
      <c r="G22" s="123"/>
      <c r="H22" s="123"/>
      <c r="I22" s="123"/>
      <c r="J22" s="123"/>
      <c r="K22" s="123"/>
      <c r="L22" s="123"/>
      <c r="M22" s="123"/>
      <c r="N22" s="123"/>
      <c r="O22" s="123"/>
      <c r="P22" s="123"/>
      <c r="Q22" s="123"/>
      <c r="R22" s="123"/>
      <c r="S22" s="123"/>
      <c r="T22" s="140"/>
      <c r="U22" s="103"/>
    </row>
    <row r="23" spans="1:21" ht="12.75">
      <c r="A23" s="103"/>
      <c r="B23" s="130"/>
      <c r="C23" s="109"/>
      <c r="D23" s="173"/>
      <c r="E23" s="124"/>
      <c r="F23" s="124"/>
      <c r="G23" s="124"/>
      <c r="H23" s="124"/>
      <c r="I23" s="124"/>
      <c r="J23" s="124"/>
      <c r="K23" s="124"/>
      <c r="L23" s="124"/>
      <c r="M23" s="124"/>
      <c r="N23" s="124"/>
      <c r="O23" s="124"/>
      <c r="P23" s="124"/>
      <c r="Q23" s="124"/>
      <c r="R23" s="124"/>
      <c r="S23" s="124"/>
      <c r="T23" s="140"/>
      <c r="U23" s="103"/>
    </row>
    <row r="24" spans="1:21" ht="15" customHeight="1">
      <c r="A24" s="103"/>
      <c r="B24" s="130"/>
      <c r="C24" s="109"/>
      <c r="D24" s="150" t="s">
        <v>3</v>
      </c>
      <c r="E24" s="174">
        <v>7.75</v>
      </c>
      <c r="F24" s="174">
        <v>8</v>
      </c>
      <c r="G24" s="174">
        <v>8.25</v>
      </c>
      <c r="H24" s="174">
        <v>8.5</v>
      </c>
      <c r="I24" s="174">
        <v>8.75</v>
      </c>
      <c r="J24" s="174">
        <v>9</v>
      </c>
      <c r="K24" s="174">
        <v>9.25</v>
      </c>
      <c r="L24" s="174">
        <v>9.5</v>
      </c>
      <c r="M24" s="174">
        <v>9.75</v>
      </c>
      <c r="N24" s="174">
        <v>10</v>
      </c>
      <c r="O24" s="174">
        <v>10.25</v>
      </c>
      <c r="P24" s="174">
        <v>10.5</v>
      </c>
      <c r="Q24" s="174">
        <v>10.75</v>
      </c>
      <c r="R24" s="174">
        <v>11</v>
      </c>
      <c r="S24" s="174">
        <v>11.25</v>
      </c>
      <c r="T24" s="140"/>
      <c r="U24" s="103"/>
    </row>
    <row r="25" spans="1:21" ht="15" customHeight="1">
      <c r="A25" s="103"/>
      <c r="B25" s="130"/>
      <c r="C25" s="129"/>
      <c r="D25" s="170">
        <f>D5</f>
        <v>50</v>
      </c>
      <c r="E25" s="122">
        <f aca="true" t="shared" si="10" ref="E25:S25">((VLOOKUP(Species.,Lumber,2,FALSE)*IF(E$24&lt;Cutoff,1,Upcharge+1)+Plane)*(CEILING(Thickness.,0.25)+0.25)*(Waste+1)*(E$24+Added)/12+VLOOKUP($H$2,Types,3,FALSE)+((VLOOKUP($H$2,Types,2,FALSE)+IF($H$2=Mldg.,(Template+(Knives*E$24))*VLOOKUP(class.,Class,2,FALSE),IF($H$2=Crown.,(Template+(Knives*E$24))*VLOOKUP(class.,Class,2,FALSE),0)))/$D5))*(mup+1)</f>
        <v>3.9327256944444438</v>
      </c>
      <c r="F25" s="122">
        <f t="shared" si="10"/>
        <v>4.015538194444444</v>
      </c>
      <c r="G25" s="122">
        <f t="shared" si="10"/>
        <v>4.098350694444444</v>
      </c>
      <c r="H25" s="122">
        <f t="shared" si="10"/>
        <v>5.135225694444443</v>
      </c>
      <c r="I25" s="122">
        <f t="shared" si="10"/>
        <v>5.244913194444444</v>
      </c>
      <c r="J25" s="122">
        <f t="shared" si="10"/>
        <v>5.354600694444444</v>
      </c>
      <c r="K25" s="122">
        <f t="shared" si="10"/>
        <v>5.4642881944444435</v>
      </c>
      <c r="L25" s="122">
        <f t="shared" si="10"/>
        <v>5.573975694444444</v>
      </c>
      <c r="M25" s="122">
        <f t="shared" si="10"/>
        <v>5.683663194444444</v>
      </c>
      <c r="N25" s="122">
        <f t="shared" si="10"/>
        <v>5.7933506944444435</v>
      </c>
      <c r="O25" s="122">
        <f t="shared" si="10"/>
        <v>5.903038194444443</v>
      </c>
      <c r="P25" s="122">
        <f t="shared" si="10"/>
        <v>6.012725694444443</v>
      </c>
      <c r="Q25" s="122">
        <f t="shared" si="10"/>
        <v>6.1224131944444435</v>
      </c>
      <c r="R25" s="122">
        <f t="shared" si="10"/>
        <v>6.232100694444443</v>
      </c>
      <c r="S25" s="122">
        <f t="shared" si="10"/>
        <v>6.341788194444443</v>
      </c>
      <c r="T25" s="140"/>
      <c r="U25" s="103"/>
    </row>
    <row r="26" spans="1:21" ht="15" customHeight="1">
      <c r="A26" s="103"/>
      <c r="B26" s="130"/>
      <c r="C26" s="129"/>
      <c r="D26" s="171">
        <f aca="true" t="shared" si="11" ref="D26:D31">D6</f>
        <v>100</v>
      </c>
      <c r="E26" s="169">
        <f aca="true" t="shared" si="12" ref="E26:S26">((VLOOKUP(Species.,Lumber,2,FALSE)*IF(E$24&lt;Cutoff,1,Upcharge+1)+Plane)*(CEILING(Thickness.,0.25)+0.25)*(Waste+1)*(E$24+Added)/12+VLOOKUP($H$2,Types,3,FALSE)+((VLOOKUP($H$2,Types,2,FALSE)+IF($H$2=Mldg.,(Template+(Knives*E$24))*VLOOKUP(class.,Class,2,FALSE),IF($H$2=Crown.,(Template+(Knives*E$24))*VLOOKUP(class.,Class,2,FALSE),0)))/$D6))*(mup+1)</f>
        <v>3.391059027777777</v>
      </c>
      <c r="F26" s="169">
        <f t="shared" si="12"/>
        <v>3.473871527777777</v>
      </c>
      <c r="G26" s="169">
        <f t="shared" si="12"/>
        <v>3.556684027777777</v>
      </c>
      <c r="H26" s="169">
        <f t="shared" si="12"/>
        <v>4.5935590277777765</v>
      </c>
      <c r="I26" s="169">
        <f t="shared" si="12"/>
        <v>4.703246527777777</v>
      </c>
      <c r="J26" s="169">
        <f t="shared" si="12"/>
        <v>4.812934027777777</v>
      </c>
      <c r="K26" s="169">
        <f t="shared" si="12"/>
        <v>4.9226215277777765</v>
      </c>
      <c r="L26" s="169">
        <f t="shared" si="12"/>
        <v>5.032309027777778</v>
      </c>
      <c r="M26" s="169">
        <f t="shared" si="12"/>
        <v>5.141996527777778</v>
      </c>
      <c r="N26" s="169">
        <f t="shared" si="12"/>
        <v>5.251684027777777</v>
      </c>
      <c r="O26" s="169">
        <f t="shared" si="12"/>
        <v>5.361371527777777</v>
      </c>
      <c r="P26" s="169">
        <f t="shared" si="12"/>
        <v>5.471059027777777</v>
      </c>
      <c r="Q26" s="169">
        <f t="shared" si="12"/>
        <v>5.580746527777778</v>
      </c>
      <c r="R26" s="169">
        <f t="shared" si="12"/>
        <v>5.690434027777778</v>
      </c>
      <c r="S26" s="169">
        <f t="shared" si="12"/>
        <v>5.800121527777778</v>
      </c>
      <c r="T26" s="140"/>
      <c r="U26" s="103"/>
    </row>
    <row r="27" spans="1:21" ht="15" customHeight="1">
      <c r="A27" s="103"/>
      <c r="B27" s="130"/>
      <c r="C27" s="129"/>
      <c r="D27" s="170">
        <f t="shared" si="11"/>
        <v>150</v>
      </c>
      <c r="E27" s="122">
        <f aca="true" t="shared" si="13" ref="E27:S27">((VLOOKUP(Species.,Lumber,2,FALSE)*IF(E$24&lt;Cutoff,1,Upcharge+1)+Plane)*(CEILING(Thickness.,0.25)+0.25)*(Waste+1)*(E$24+Added)/12+VLOOKUP($H$2,Types,3,FALSE)+((VLOOKUP($H$2,Types,2,FALSE)+IF($H$2=Mldg.,(Template+(Knives*E$24))*VLOOKUP(class.,Class,2,FALSE),IF($H$2=Crown.,(Template+(Knives*E$24))*VLOOKUP(class.,Class,2,FALSE),0)))/$D7))*(mup+1)</f>
        <v>3.2105034722222214</v>
      </c>
      <c r="F27" s="122">
        <f t="shared" si="13"/>
        <v>3.2933159722222216</v>
      </c>
      <c r="G27" s="122">
        <f t="shared" si="13"/>
        <v>3.376128472222222</v>
      </c>
      <c r="H27" s="122">
        <f t="shared" si="13"/>
        <v>4.413003472222221</v>
      </c>
      <c r="I27" s="122">
        <f t="shared" si="13"/>
        <v>4.522690972222222</v>
      </c>
      <c r="J27" s="122">
        <f t="shared" si="13"/>
        <v>4.632378472222221</v>
      </c>
      <c r="K27" s="122">
        <f t="shared" si="13"/>
        <v>4.742065972222221</v>
      </c>
      <c r="L27" s="122">
        <f t="shared" si="13"/>
        <v>4.851753472222223</v>
      </c>
      <c r="M27" s="122">
        <f t="shared" si="13"/>
        <v>4.961440972222222</v>
      </c>
      <c r="N27" s="122">
        <f t="shared" si="13"/>
        <v>5.071128472222222</v>
      </c>
      <c r="O27" s="122">
        <f t="shared" si="13"/>
        <v>5.180815972222222</v>
      </c>
      <c r="P27" s="122">
        <f t="shared" si="13"/>
        <v>5.2905034722222215</v>
      </c>
      <c r="Q27" s="122">
        <f t="shared" si="13"/>
        <v>5.400190972222222</v>
      </c>
      <c r="R27" s="122">
        <f t="shared" si="13"/>
        <v>5.509878472222222</v>
      </c>
      <c r="S27" s="122">
        <f t="shared" si="13"/>
        <v>5.6195659722222215</v>
      </c>
      <c r="T27" s="140"/>
      <c r="U27" s="103"/>
    </row>
    <row r="28" spans="1:21" ht="15" customHeight="1">
      <c r="A28" s="103"/>
      <c r="B28" s="130"/>
      <c r="C28" s="129"/>
      <c r="D28" s="171">
        <f t="shared" si="11"/>
        <v>200</v>
      </c>
      <c r="E28" s="169">
        <f aca="true" t="shared" si="14" ref="E28:S28">((VLOOKUP(Species.,Lumber,2,FALSE)*IF(E$24&lt;Cutoff,1,Upcharge+1)+Plane)*(CEILING(Thickness.,0.25)+0.25)*(Waste+1)*(E$24+Added)/12+VLOOKUP($H$2,Types,3,FALSE)+((VLOOKUP($H$2,Types,2,FALSE)+IF($H$2=Mldg.,(Template+(Knives*E$24))*VLOOKUP(class.,Class,2,FALSE),IF($H$2=Crown.,(Template+(Knives*E$24))*VLOOKUP(class.,Class,2,FALSE),0)))/$D8))*(mup+1)</f>
        <v>3.1202256944444438</v>
      </c>
      <c r="F28" s="169">
        <f t="shared" si="14"/>
        <v>3.203038194444444</v>
      </c>
      <c r="G28" s="169">
        <f t="shared" si="14"/>
        <v>3.285850694444444</v>
      </c>
      <c r="H28" s="169">
        <f t="shared" si="14"/>
        <v>4.322725694444443</v>
      </c>
      <c r="I28" s="169">
        <f t="shared" si="14"/>
        <v>4.432413194444445</v>
      </c>
      <c r="J28" s="169">
        <f t="shared" si="14"/>
        <v>4.542100694444445</v>
      </c>
      <c r="K28" s="169">
        <f t="shared" si="14"/>
        <v>4.651788194444444</v>
      </c>
      <c r="L28" s="169">
        <f t="shared" si="14"/>
        <v>4.761475694444445</v>
      </c>
      <c r="M28" s="169">
        <f t="shared" si="14"/>
        <v>4.871163194444445</v>
      </c>
      <c r="N28" s="169">
        <f t="shared" si="14"/>
        <v>4.980850694444444</v>
      </c>
      <c r="O28" s="169">
        <f t="shared" si="14"/>
        <v>5.090538194444444</v>
      </c>
      <c r="P28" s="169">
        <f t="shared" si="14"/>
        <v>5.200225694444444</v>
      </c>
      <c r="Q28" s="169">
        <f t="shared" si="14"/>
        <v>5.309913194444444</v>
      </c>
      <c r="R28" s="169">
        <f t="shared" si="14"/>
        <v>5.419600694444444</v>
      </c>
      <c r="S28" s="169">
        <f t="shared" si="14"/>
        <v>5.529288194444444</v>
      </c>
      <c r="T28" s="140"/>
      <c r="U28" s="103"/>
    </row>
    <row r="29" spans="1:21" ht="15" customHeight="1">
      <c r="A29" s="103"/>
      <c r="B29" s="130"/>
      <c r="C29" s="129"/>
      <c r="D29" s="170">
        <f t="shared" si="11"/>
        <v>250</v>
      </c>
      <c r="E29" s="122">
        <f aca="true" t="shared" si="15" ref="E29:S29">((VLOOKUP(Species.,Lumber,2,FALSE)*IF(E$24&lt;Cutoff,1,Upcharge+1)+Plane)*(CEILING(Thickness.,0.25)+0.25)*(Waste+1)*(E$24+Added)/12+VLOOKUP($H$2,Types,3,FALSE)+((VLOOKUP($H$2,Types,2,FALSE)+IF($H$2=Mldg.,(Template+(Knives*E$24))*VLOOKUP(class.,Class,2,FALSE),IF($H$2=Crown.,(Template+(Knives*E$24))*VLOOKUP(class.,Class,2,FALSE),0)))/$D9))*(mup+1)</f>
        <v>3.066059027777777</v>
      </c>
      <c r="F29" s="122">
        <f t="shared" si="15"/>
        <v>3.1488715277777772</v>
      </c>
      <c r="G29" s="122">
        <f t="shared" si="15"/>
        <v>3.2316840277777774</v>
      </c>
      <c r="H29" s="122">
        <f t="shared" si="15"/>
        <v>4.268559027777777</v>
      </c>
      <c r="I29" s="122">
        <f t="shared" si="15"/>
        <v>4.378246527777778</v>
      </c>
      <c r="J29" s="122">
        <f t="shared" si="15"/>
        <v>4.4879340277777775</v>
      </c>
      <c r="K29" s="122">
        <f t="shared" si="15"/>
        <v>4.597621527777777</v>
      </c>
      <c r="L29" s="122">
        <f t="shared" si="15"/>
        <v>4.707309027777778</v>
      </c>
      <c r="M29" s="122">
        <f t="shared" si="15"/>
        <v>4.8169965277777775</v>
      </c>
      <c r="N29" s="122">
        <f t="shared" si="15"/>
        <v>4.926684027777777</v>
      </c>
      <c r="O29" s="122">
        <f t="shared" si="15"/>
        <v>5.036371527777776</v>
      </c>
      <c r="P29" s="122">
        <f t="shared" si="15"/>
        <v>5.146059027777776</v>
      </c>
      <c r="Q29" s="122">
        <f t="shared" si="15"/>
        <v>5.255746527777777</v>
      </c>
      <c r="R29" s="122">
        <f t="shared" si="15"/>
        <v>5.365434027777777</v>
      </c>
      <c r="S29" s="122">
        <f t="shared" si="15"/>
        <v>5.475121527777777</v>
      </c>
      <c r="T29" s="140"/>
      <c r="U29" s="103"/>
    </row>
    <row r="30" spans="1:21" ht="15" customHeight="1">
      <c r="A30" s="103"/>
      <c r="B30" s="130"/>
      <c r="C30" s="129"/>
      <c r="D30" s="171">
        <f t="shared" si="11"/>
        <v>500</v>
      </c>
      <c r="E30" s="169">
        <f aca="true" t="shared" si="16" ref="E30:S30">((VLOOKUP(Species.,Lumber,2,FALSE)*IF(E$24&lt;Cutoff,1,Upcharge+1)+Plane)*(CEILING(Thickness.,0.25)+0.25)*(Waste+1)*(E$24+Added)/12+VLOOKUP($H$2,Types,3,FALSE)+((VLOOKUP($H$2,Types,2,FALSE)+IF($H$2=Mldg.,(Template+(Knives*E$24))*VLOOKUP(class.,Class,2,FALSE),IF($H$2=Crown.,(Template+(Knives*E$24))*VLOOKUP(class.,Class,2,FALSE),0)))/$D10))*(mup+1)</f>
        <v>2.9577256944444437</v>
      </c>
      <c r="F30" s="169">
        <f t="shared" si="16"/>
        <v>3.040538194444444</v>
      </c>
      <c r="G30" s="169">
        <f t="shared" si="16"/>
        <v>3.123350694444444</v>
      </c>
      <c r="H30" s="169">
        <f t="shared" si="16"/>
        <v>4.160225694444443</v>
      </c>
      <c r="I30" s="169">
        <f t="shared" si="16"/>
        <v>4.269913194444444</v>
      </c>
      <c r="J30" s="169">
        <f t="shared" si="16"/>
        <v>4.379600694444444</v>
      </c>
      <c r="K30" s="169">
        <f t="shared" si="16"/>
        <v>4.489288194444444</v>
      </c>
      <c r="L30" s="169">
        <f t="shared" si="16"/>
        <v>4.598975694444444</v>
      </c>
      <c r="M30" s="169">
        <f t="shared" si="16"/>
        <v>4.708663194444444</v>
      </c>
      <c r="N30" s="169">
        <f t="shared" si="16"/>
        <v>4.818350694444444</v>
      </c>
      <c r="O30" s="169">
        <f t="shared" si="16"/>
        <v>4.928038194444444</v>
      </c>
      <c r="P30" s="169">
        <f t="shared" si="16"/>
        <v>5.037725694444443</v>
      </c>
      <c r="Q30" s="169">
        <f t="shared" si="16"/>
        <v>5.147413194444445</v>
      </c>
      <c r="R30" s="169">
        <f t="shared" si="16"/>
        <v>5.2571006944444445</v>
      </c>
      <c r="S30" s="169">
        <f t="shared" si="16"/>
        <v>5.366788194444444</v>
      </c>
      <c r="T30" s="140"/>
      <c r="U30" s="103"/>
    </row>
    <row r="31" spans="1:21" ht="15" customHeight="1">
      <c r="A31" s="103"/>
      <c r="B31" s="130"/>
      <c r="C31" s="129"/>
      <c r="D31" s="170">
        <f t="shared" si="11"/>
        <v>1000</v>
      </c>
      <c r="E31" s="122">
        <f aca="true" t="shared" si="17" ref="E31:S31">((VLOOKUP(Species.,Lumber,2,FALSE)*IF(E$24&lt;Cutoff,1,Upcharge+1)+Plane)*(CEILING(Thickness.,0.25)+0.25)*(Waste+1)*(E$24+Added)/12+VLOOKUP($H$2,Types,3,FALSE)+((VLOOKUP($H$2,Types,2,FALSE)+IF($H$2=Mldg.,(Template+(Knives*E$24))*VLOOKUP(class.,Class,2,FALSE),IF($H$2=Crown.,(Template+(Knives*E$24))*VLOOKUP(class.,Class,2,FALSE),0)))/$D11))*(mup+1)</f>
        <v>2.9035590277777774</v>
      </c>
      <c r="F31" s="122">
        <f t="shared" si="17"/>
        <v>2.9863715277777776</v>
      </c>
      <c r="G31" s="122">
        <f t="shared" si="17"/>
        <v>3.0691840277777778</v>
      </c>
      <c r="H31" s="122">
        <f t="shared" si="17"/>
        <v>4.106059027777777</v>
      </c>
      <c r="I31" s="122">
        <f t="shared" si="17"/>
        <v>4.215746527777778</v>
      </c>
      <c r="J31" s="122">
        <f t="shared" si="17"/>
        <v>4.325434027777778</v>
      </c>
      <c r="K31" s="122">
        <f t="shared" si="17"/>
        <v>4.435121527777778</v>
      </c>
      <c r="L31" s="122">
        <f t="shared" si="17"/>
        <v>4.544809027777778</v>
      </c>
      <c r="M31" s="122">
        <f t="shared" si="17"/>
        <v>4.654496527777778</v>
      </c>
      <c r="N31" s="122">
        <f t="shared" si="17"/>
        <v>4.764184027777778</v>
      </c>
      <c r="O31" s="122">
        <f t="shared" si="17"/>
        <v>4.873871527777777</v>
      </c>
      <c r="P31" s="122">
        <f t="shared" si="17"/>
        <v>4.983559027777777</v>
      </c>
      <c r="Q31" s="122">
        <f t="shared" si="17"/>
        <v>5.093246527777778</v>
      </c>
      <c r="R31" s="122">
        <f t="shared" si="17"/>
        <v>5.202934027777777</v>
      </c>
      <c r="S31" s="122">
        <f t="shared" si="17"/>
        <v>5.312621527777777</v>
      </c>
      <c r="T31" s="140"/>
      <c r="U31" s="103"/>
    </row>
    <row r="32" spans="1:21" ht="1.5" customHeight="1">
      <c r="A32" s="103"/>
      <c r="B32" s="130"/>
      <c r="C32" s="109"/>
      <c r="D32" s="126"/>
      <c r="E32" s="108">
        <f aca="true" t="shared" si="18" ref="E32:O32">IF(class.=0,0,IF($H$2=0,0,IF(G$24=0,0,IF($D32=0,0,((IF(G$24&lt;Cutoff,0,Upcharge)+IF(Species.=0,0,VLOOKUP(Species.,Lumber,2,FALSE))+Plane)*(CEILING(Thickness.,0.25)+0.25)*(Waste+1)*G$24/12+VLOOKUP($H$2,Types,3,FALSE)+((VLOOKUP($H$2,Types,2,FALSE)+IF($H$2=Mldg.,(Template+(Knives*G$24))*VLOOKUP(class.,Class,2,FALSE),IF($H$2=Crown.,(Template+(Knives*G$24))*VLOOKUP(class.,Class,2,FALSE),0)))/$D32))))))*(mup+1)</f>
        <v>0</v>
      </c>
      <c r="F32" s="108">
        <f t="shared" si="18"/>
        <v>0</v>
      </c>
      <c r="G32" s="108">
        <f t="shared" si="18"/>
        <v>0</v>
      </c>
      <c r="H32" s="108">
        <f t="shared" si="18"/>
        <v>0</v>
      </c>
      <c r="I32" s="108">
        <f t="shared" si="18"/>
        <v>0</v>
      </c>
      <c r="J32" s="108">
        <f t="shared" si="18"/>
        <v>0</v>
      </c>
      <c r="K32" s="108">
        <f t="shared" si="18"/>
        <v>0</v>
      </c>
      <c r="L32" s="108">
        <f t="shared" si="18"/>
        <v>0</v>
      </c>
      <c r="M32" s="108">
        <f t="shared" si="18"/>
        <v>0</v>
      </c>
      <c r="N32" s="108">
        <f t="shared" si="18"/>
        <v>0</v>
      </c>
      <c r="O32" s="108">
        <f t="shared" si="18"/>
        <v>0</v>
      </c>
      <c r="P32" s="108" t="e">
        <f>IF(class.=0,0,IF($H$2=0,0,IF(#REF!=0,0,IF($D32=0,0,((IF(#REF!&lt;Cutoff,0,Upcharge)+IF(Species.=0,0,VLOOKUP(Species.,Lumber,2,FALSE))+Plane)*(CEILING(Thickness.,0.25)+0.25)*(Waste+1)*#REF!/12+VLOOKUP($H$2,Types,3,FALSE)+((VLOOKUP($H$2,Types,2,FALSE)+IF($H$2=Mldg.,(Template+(Knives*#REF!))*VLOOKUP(class.,Class,2,FALSE),IF($H$2=Crown.,(Template+(Knives*#REF!))*VLOOKUP(class.,Class,2,FALSE),0)))/$D32))))))*(mup+1)</f>
        <v>#REF!</v>
      </c>
      <c r="Q32" s="108" t="e">
        <f>IF(class.=0,0,IF($H$2=0,0,IF(#REF!=0,0,IF($D32=0,0,((IF(#REF!&lt;Cutoff,0,Upcharge)+IF(Species.=0,0,VLOOKUP(Species.,Lumber,2,FALSE))+Plane)*(CEILING(Thickness.,0.25)+0.25)*(Waste+1)*#REF!/12+VLOOKUP($H$2,Types,3,FALSE)+((VLOOKUP($H$2,Types,2,FALSE)+IF($H$2=Mldg.,(Template+(Knives*#REF!))*VLOOKUP(class.,Class,2,FALSE),IF($H$2=Crown.,(Template+(Knives*#REF!))*VLOOKUP(class.,Class,2,FALSE),0)))/$D32))))))*(mup+1)</f>
        <v>#REF!</v>
      </c>
      <c r="R32" s="108" t="e">
        <f>IF(class.=0,0,IF($H$2=0,0,IF(#REF!=0,0,IF($D32=0,0,((IF(#REF!&lt;Cutoff,0,Upcharge)+IF(Species.=0,0,VLOOKUP(Species.,Lumber,2,FALSE))+Plane)*(CEILING(Thickness.,0.25)+0.25)*(Waste+1)*#REF!/12+VLOOKUP($H$2,Types,3,FALSE)+((VLOOKUP($H$2,Types,2,FALSE)+IF($H$2=Mldg.,(Template+(Knives*#REF!))*VLOOKUP(class.,Class,2,FALSE),IF($H$2=Crown.,(Template+(Knives*#REF!))*VLOOKUP(class.,Class,2,FALSE),0)))/$D32))))))*(mup+1)</f>
        <v>#REF!</v>
      </c>
      <c r="S32" s="108" t="e">
        <f>IF(class.=0,0,IF($H$2=0,0,IF(#REF!=0,0,IF($D32=0,0,((IF(#REF!&lt;Cutoff,0,Upcharge)+IF(Species.=0,0,VLOOKUP(Species.,Lumber,2,FALSE))+Plane)*(CEILING(Thickness.,0.25)+0.25)*(Waste+1)*#REF!/12+VLOOKUP($H$2,Types,3,FALSE)+((VLOOKUP($H$2,Types,2,FALSE)+IF($H$2=Mldg.,(Template+(Knives*#REF!))*VLOOKUP(class.,Class,2,FALSE),IF($H$2=Crown.,(Template+(Knives*#REF!))*VLOOKUP(class.,Class,2,FALSE),0)))/$D32))))))*(mup+1)</f>
        <v>#REF!</v>
      </c>
      <c r="T32" s="141"/>
      <c r="U32" s="104"/>
    </row>
    <row r="33" spans="1:21" ht="13.5" thickBot="1">
      <c r="A33" s="103"/>
      <c r="B33" s="136"/>
      <c r="C33" s="137"/>
      <c r="D33" s="138"/>
      <c r="E33" s="137"/>
      <c r="F33" s="137"/>
      <c r="G33" s="137"/>
      <c r="H33" s="137"/>
      <c r="I33" s="137"/>
      <c r="J33" s="137"/>
      <c r="K33" s="137"/>
      <c r="L33" s="137"/>
      <c r="M33" s="137"/>
      <c r="N33" s="137"/>
      <c r="O33" s="137"/>
      <c r="P33" s="137"/>
      <c r="Q33" s="137"/>
      <c r="R33" s="137"/>
      <c r="S33" s="137"/>
      <c r="T33" s="142"/>
      <c r="U33" s="104"/>
    </row>
    <row r="34" spans="1:21" ht="1.5" customHeight="1">
      <c r="A34" s="103"/>
      <c r="B34" s="118"/>
      <c r="C34" s="118"/>
      <c r="D34" s="121"/>
      <c r="E34" s="118"/>
      <c r="F34" s="118"/>
      <c r="G34" s="118"/>
      <c r="H34" s="118"/>
      <c r="I34" s="118"/>
      <c r="J34" s="118"/>
      <c r="K34" s="118"/>
      <c r="L34" s="118"/>
      <c r="M34" s="118"/>
      <c r="N34" s="118"/>
      <c r="O34" s="118"/>
      <c r="P34" s="118"/>
      <c r="Q34" s="118"/>
      <c r="R34" s="118"/>
      <c r="S34" s="118"/>
      <c r="T34" s="118"/>
      <c r="U34" s="104"/>
    </row>
    <row r="35" spans="1:21" ht="12.75">
      <c r="A35" s="103"/>
      <c r="B35" s="103"/>
      <c r="C35" s="103"/>
      <c r="D35" s="104"/>
      <c r="E35" s="103"/>
      <c r="F35" s="104"/>
      <c r="G35" s="104"/>
      <c r="H35" s="104"/>
      <c r="I35" s="104"/>
      <c r="J35" s="104"/>
      <c r="K35" s="104"/>
      <c r="L35" s="104"/>
      <c r="M35" s="104"/>
      <c r="N35" s="104"/>
      <c r="O35" s="104"/>
      <c r="P35" s="104"/>
      <c r="Q35" s="104"/>
      <c r="R35" s="104"/>
      <c r="S35" s="104"/>
      <c r="T35" s="104"/>
      <c r="U35" s="104"/>
    </row>
    <row r="36" spans="1:21" ht="12.75">
      <c r="A36" s="103"/>
      <c r="B36" s="103"/>
      <c r="C36" s="103"/>
      <c r="D36" s="104"/>
      <c r="E36" s="103"/>
      <c r="F36" s="104"/>
      <c r="G36" s="104"/>
      <c r="H36" s="104"/>
      <c r="I36" s="104"/>
      <c r="J36" s="104"/>
      <c r="K36" s="104"/>
      <c r="L36" s="104"/>
      <c r="M36" s="104"/>
      <c r="N36" s="104"/>
      <c r="O36" s="104"/>
      <c r="P36" s="104"/>
      <c r="Q36" s="104"/>
      <c r="R36" s="104"/>
      <c r="S36" s="104"/>
      <c r="T36" s="104"/>
      <c r="U36" s="104"/>
    </row>
    <row r="37" spans="1:21" ht="12.75">
      <c r="A37" s="105"/>
      <c r="B37" s="105"/>
      <c r="C37" s="105"/>
      <c r="D37" s="125"/>
      <c r="E37" s="105"/>
      <c r="F37" s="125"/>
      <c r="G37" s="125"/>
      <c r="H37" s="125"/>
      <c r="I37" s="125"/>
      <c r="J37" s="125"/>
      <c r="K37" s="125"/>
      <c r="L37" s="125"/>
      <c r="M37" s="125"/>
      <c r="N37" s="125"/>
      <c r="O37" s="125"/>
      <c r="P37" s="125"/>
      <c r="Q37" s="125"/>
      <c r="R37" s="125"/>
      <c r="S37" s="125"/>
      <c r="T37" s="125"/>
      <c r="U37" s="125"/>
    </row>
    <row r="38" spans="1:21" ht="12.75">
      <c r="A38" s="105"/>
      <c r="B38" s="105"/>
      <c r="C38" s="105"/>
      <c r="D38" s="125"/>
      <c r="E38" s="105"/>
      <c r="F38" s="125"/>
      <c r="G38" s="125"/>
      <c r="H38" s="125"/>
      <c r="I38" s="125"/>
      <c r="J38" s="125"/>
      <c r="K38" s="125"/>
      <c r="L38" s="125"/>
      <c r="M38" s="125"/>
      <c r="N38" s="125"/>
      <c r="O38" s="125"/>
      <c r="P38" s="125"/>
      <c r="Q38" s="125"/>
      <c r="R38" s="125"/>
      <c r="S38" s="125"/>
      <c r="T38" s="125"/>
      <c r="U38" s="125"/>
    </row>
    <row r="39" spans="1:21" ht="12.75">
      <c r="A39" s="105"/>
      <c r="B39" s="105"/>
      <c r="C39" s="105"/>
      <c r="D39" s="125"/>
      <c r="E39" s="105"/>
      <c r="F39" s="125"/>
      <c r="G39" s="125"/>
      <c r="H39" s="125"/>
      <c r="I39" s="125"/>
      <c r="J39" s="125"/>
      <c r="K39" s="125"/>
      <c r="L39" s="125"/>
      <c r="M39" s="125"/>
      <c r="N39" s="125"/>
      <c r="O39" s="125"/>
      <c r="P39" s="125"/>
      <c r="Q39" s="125"/>
      <c r="R39" s="125"/>
      <c r="S39" s="125"/>
      <c r="T39" s="125"/>
      <c r="U39" s="125"/>
    </row>
    <row r="40" spans="1:21" ht="12.75">
      <c r="A40" s="105"/>
      <c r="B40" s="105"/>
      <c r="C40" s="105"/>
      <c r="D40" s="125"/>
      <c r="E40" s="105"/>
      <c r="F40" s="125"/>
      <c r="G40" s="125"/>
      <c r="H40" s="125"/>
      <c r="I40" s="125"/>
      <c r="J40" s="125"/>
      <c r="K40" s="125"/>
      <c r="L40" s="125"/>
      <c r="M40" s="125"/>
      <c r="N40" s="125"/>
      <c r="O40" s="125"/>
      <c r="P40" s="125"/>
      <c r="Q40" s="125"/>
      <c r="R40" s="125"/>
      <c r="S40" s="125"/>
      <c r="T40" s="125"/>
      <c r="U40" s="125"/>
    </row>
    <row r="41" spans="1:21" ht="12.75">
      <c r="A41" s="105"/>
      <c r="B41" s="105"/>
      <c r="C41" s="105"/>
      <c r="D41" s="125"/>
      <c r="E41" s="105"/>
      <c r="F41" s="125"/>
      <c r="G41" s="125"/>
      <c r="H41" s="125"/>
      <c r="I41" s="125"/>
      <c r="J41" s="125"/>
      <c r="K41" s="125"/>
      <c r="L41" s="125"/>
      <c r="M41" s="125"/>
      <c r="N41" s="125"/>
      <c r="O41" s="125"/>
      <c r="P41" s="125"/>
      <c r="Q41" s="125"/>
      <c r="R41" s="125"/>
      <c r="S41" s="125"/>
      <c r="T41" s="125"/>
      <c r="U41" s="125"/>
    </row>
    <row r="42" spans="1:21" ht="12.75">
      <c r="A42" s="105"/>
      <c r="B42" s="105"/>
      <c r="C42" s="105"/>
      <c r="D42" s="125"/>
      <c r="E42" s="105"/>
      <c r="F42" s="125"/>
      <c r="G42" s="125"/>
      <c r="H42" s="125"/>
      <c r="I42" s="125"/>
      <c r="J42" s="125"/>
      <c r="K42" s="125"/>
      <c r="L42" s="125"/>
      <c r="M42" s="125"/>
      <c r="N42" s="125"/>
      <c r="O42" s="125"/>
      <c r="P42" s="125"/>
      <c r="Q42" s="125"/>
      <c r="R42" s="125"/>
      <c r="S42" s="125"/>
      <c r="T42" s="125"/>
      <c r="U42" s="125"/>
    </row>
    <row r="43" spans="1:21" ht="12.75">
      <c r="A43" s="105"/>
      <c r="B43" s="105"/>
      <c r="C43" s="105"/>
      <c r="D43" s="125"/>
      <c r="E43" s="105"/>
      <c r="F43" s="125"/>
      <c r="G43" s="125"/>
      <c r="H43" s="125"/>
      <c r="I43" s="125"/>
      <c r="J43" s="125"/>
      <c r="K43" s="125"/>
      <c r="L43" s="125"/>
      <c r="M43" s="125"/>
      <c r="N43" s="125"/>
      <c r="O43" s="125"/>
      <c r="P43" s="125"/>
      <c r="Q43" s="125"/>
      <c r="R43" s="125"/>
      <c r="S43" s="125"/>
      <c r="T43" s="125"/>
      <c r="U43" s="125"/>
    </row>
    <row r="44" spans="1:21" ht="12.75">
      <c r="A44" s="105"/>
      <c r="B44" s="105"/>
      <c r="C44" s="105"/>
      <c r="D44" s="125"/>
      <c r="E44" s="105"/>
      <c r="F44" s="125"/>
      <c r="G44" s="125"/>
      <c r="H44" s="125"/>
      <c r="I44" s="125"/>
      <c r="J44" s="125"/>
      <c r="K44" s="125"/>
      <c r="L44" s="125"/>
      <c r="M44" s="125"/>
      <c r="N44" s="125"/>
      <c r="O44" s="125"/>
      <c r="P44" s="125"/>
      <c r="Q44" s="125"/>
      <c r="R44" s="125"/>
      <c r="S44" s="125"/>
      <c r="T44" s="125"/>
      <c r="U44" s="125"/>
    </row>
    <row r="45" spans="1:21" ht="12.75">
      <c r="A45" s="105"/>
      <c r="B45" s="105"/>
      <c r="C45" s="105"/>
      <c r="D45" s="125"/>
      <c r="E45" s="105"/>
      <c r="F45" s="125"/>
      <c r="G45" s="125"/>
      <c r="H45" s="125"/>
      <c r="I45" s="125"/>
      <c r="J45" s="125"/>
      <c r="K45" s="125"/>
      <c r="L45" s="125"/>
      <c r="M45" s="125"/>
      <c r="N45" s="125"/>
      <c r="O45" s="125"/>
      <c r="P45" s="125"/>
      <c r="Q45" s="125"/>
      <c r="R45" s="125"/>
      <c r="S45" s="125"/>
      <c r="T45" s="125"/>
      <c r="U45" s="125"/>
    </row>
    <row r="46" spans="1:21" ht="12.75">
      <c r="A46" s="105"/>
      <c r="B46" s="105"/>
      <c r="C46" s="105"/>
      <c r="D46" s="125"/>
      <c r="E46" s="105"/>
      <c r="F46" s="125"/>
      <c r="G46" s="125"/>
      <c r="H46" s="125"/>
      <c r="I46" s="125"/>
      <c r="J46" s="125"/>
      <c r="K46" s="125"/>
      <c r="L46" s="125"/>
      <c r="M46" s="125"/>
      <c r="N46" s="125"/>
      <c r="O46" s="125"/>
      <c r="P46" s="125"/>
      <c r="Q46" s="125"/>
      <c r="R46" s="125"/>
      <c r="S46" s="125"/>
      <c r="T46" s="125"/>
      <c r="U46" s="125"/>
    </row>
    <row r="47" spans="1:21" ht="12.75">
      <c r="A47" s="105"/>
      <c r="B47" s="105"/>
      <c r="C47" s="105"/>
      <c r="D47" s="125"/>
      <c r="E47" s="105"/>
      <c r="F47" s="125"/>
      <c r="G47" s="125"/>
      <c r="H47" s="125"/>
      <c r="I47" s="125"/>
      <c r="J47" s="125"/>
      <c r="K47" s="125"/>
      <c r="L47" s="125"/>
      <c r="M47" s="125"/>
      <c r="N47" s="125"/>
      <c r="O47" s="125"/>
      <c r="P47" s="125"/>
      <c r="Q47" s="125"/>
      <c r="R47" s="125"/>
      <c r="S47" s="125"/>
      <c r="T47" s="125"/>
      <c r="U47" s="125"/>
    </row>
    <row r="48" spans="1:21" ht="12.75">
      <c r="A48" s="105"/>
      <c r="B48" s="105"/>
      <c r="C48" s="105"/>
      <c r="D48" s="125"/>
      <c r="E48" s="105"/>
      <c r="F48" s="125"/>
      <c r="G48" s="125"/>
      <c r="H48" s="125"/>
      <c r="I48" s="125"/>
      <c r="J48" s="125"/>
      <c r="K48" s="125"/>
      <c r="L48" s="125"/>
      <c r="M48" s="125"/>
      <c r="N48" s="125"/>
      <c r="O48" s="125"/>
      <c r="P48" s="125"/>
      <c r="Q48" s="125"/>
      <c r="R48" s="125"/>
      <c r="S48" s="125"/>
      <c r="T48" s="125"/>
      <c r="U48" s="125"/>
    </row>
    <row r="49" spans="4:21" s="105" customFormat="1" ht="12.75">
      <c r="D49" s="125"/>
      <c r="F49" s="125"/>
      <c r="G49" s="125"/>
      <c r="H49" s="125"/>
      <c r="I49" s="125"/>
      <c r="J49" s="125"/>
      <c r="K49" s="125"/>
      <c r="L49" s="125"/>
      <c r="M49" s="125"/>
      <c r="N49" s="125"/>
      <c r="O49" s="125"/>
      <c r="P49" s="125"/>
      <c r="Q49" s="125"/>
      <c r="R49" s="125"/>
      <c r="S49" s="125"/>
      <c r="T49" s="125"/>
      <c r="U49" s="125"/>
    </row>
    <row r="50" spans="4:21" s="105" customFormat="1" ht="12.75">
      <c r="D50" s="125"/>
      <c r="F50" s="125"/>
      <c r="G50" s="125"/>
      <c r="H50" s="125"/>
      <c r="I50" s="125"/>
      <c r="J50" s="125"/>
      <c r="K50" s="125"/>
      <c r="L50" s="125"/>
      <c r="M50" s="125"/>
      <c r="N50" s="125"/>
      <c r="O50" s="125"/>
      <c r="P50" s="125"/>
      <c r="Q50" s="125"/>
      <c r="R50" s="125"/>
      <c r="S50" s="125"/>
      <c r="T50" s="125"/>
      <c r="U50" s="125"/>
    </row>
    <row r="51" spans="4:21" s="105" customFormat="1" ht="12.75">
      <c r="D51" s="125"/>
      <c r="F51" s="125"/>
      <c r="G51" s="125"/>
      <c r="H51" s="125"/>
      <c r="I51" s="125"/>
      <c r="J51" s="125"/>
      <c r="K51" s="125"/>
      <c r="L51" s="125"/>
      <c r="M51" s="125"/>
      <c r="N51" s="125"/>
      <c r="O51" s="125"/>
      <c r="P51" s="125"/>
      <c r="Q51" s="125"/>
      <c r="R51" s="125"/>
      <c r="S51" s="125"/>
      <c r="T51" s="125"/>
      <c r="U51" s="125"/>
    </row>
    <row r="52" spans="4:21" s="105" customFormat="1" ht="12.75">
      <c r="D52" s="125"/>
      <c r="F52" s="125"/>
      <c r="G52" s="125"/>
      <c r="H52" s="125"/>
      <c r="I52" s="125"/>
      <c r="J52" s="125"/>
      <c r="K52" s="125"/>
      <c r="L52" s="125"/>
      <c r="M52" s="125"/>
      <c r="N52" s="125"/>
      <c r="O52" s="125"/>
      <c r="P52" s="125"/>
      <c r="Q52" s="125"/>
      <c r="R52" s="125"/>
      <c r="S52" s="125"/>
      <c r="T52" s="125"/>
      <c r="U52" s="125"/>
    </row>
    <row r="53" spans="4:21" s="105" customFormat="1" ht="12.75">
      <c r="D53" s="125"/>
      <c r="F53" s="125"/>
      <c r="G53" s="125"/>
      <c r="H53" s="125"/>
      <c r="I53" s="125"/>
      <c r="J53" s="125"/>
      <c r="K53" s="125"/>
      <c r="L53" s="125"/>
      <c r="M53" s="125"/>
      <c r="N53" s="125"/>
      <c r="O53" s="125"/>
      <c r="P53" s="125"/>
      <c r="Q53" s="125"/>
      <c r="R53" s="125"/>
      <c r="S53" s="125"/>
      <c r="T53" s="125"/>
      <c r="U53" s="125"/>
    </row>
    <row r="54" spans="4:21" s="105" customFormat="1" ht="12.75">
      <c r="D54" s="125"/>
      <c r="F54" s="125"/>
      <c r="G54" s="125"/>
      <c r="H54" s="125"/>
      <c r="I54" s="125"/>
      <c r="J54" s="125"/>
      <c r="K54" s="125"/>
      <c r="L54" s="125"/>
      <c r="M54" s="125"/>
      <c r="N54" s="125"/>
      <c r="O54" s="125"/>
      <c r="P54" s="125"/>
      <c r="Q54" s="125"/>
      <c r="R54" s="125"/>
      <c r="S54" s="125"/>
      <c r="T54" s="125"/>
      <c r="U54" s="125"/>
    </row>
    <row r="55" spans="4:21" s="105" customFormat="1" ht="12.75">
      <c r="D55" s="125"/>
      <c r="F55" s="125"/>
      <c r="G55" s="125"/>
      <c r="H55" s="125"/>
      <c r="I55" s="125"/>
      <c r="J55" s="125"/>
      <c r="K55" s="125"/>
      <c r="L55" s="125"/>
      <c r="M55" s="125"/>
      <c r="N55" s="125"/>
      <c r="O55" s="125"/>
      <c r="P55" s="125"/>
      <c r="Q55" s="125"/>
      <c r="R55" s="125"/>
      <c r="S55" s="125"/>
      <c r="T55" s="125"/>
      <c r="U55" s="125"/>
    </row>
    <row r="56" spans="4:21" s="105" customFormat="1" ht="12.75">
      <c r="D56" s="125"/>
      <c r="F56" s="125"/>
      <c r="G56" s="125"/>
      <c r="H56" s="125"/>
      <c r="I56" s="125"/>
      <c r="J56" s="125"/>
      <c r="K56" s="125"/>
      <c r="L56" s="125"/>
      <c r="M56" s="125"/>
      <c r="N56" s="125"/>
      <c r="O56" s="125"/>
      <c r="P56" s="125"/>
      <c r="Q56" s="125"/>
      <c r="R56" s="125"/>
      <c r="S56" s="125"/>
      <c r="T56" s="125"/>
      <c r="U56" s="125"/>
    </row>
    <row r="57" spans="4:21" s="105" customFormat="1" ht="12.75">
      <c r="D57" s="125"/>
      <c r="F57" s="125"/>
      <c r="G57" s="125"/>
      <c r="H57" s="125"/>
      <c r="I57" s="125"/>
      <c r="J57" s="125"/>
      <c r="K57" s="125"/>
      <c r="L57" s="125"/>
      <c r="M57" s="125"/>
      <c r="N57" s="125"/>
      <c r="O57" s="125"/>
      <c r="P57" s="125"/>
      <c r="Q57" s="125"/>
      <c r="R57" s="125"/>
      <c r="S57" s="125"/>
      <c r="T57" s="125"/>
      <c r="U57" s="125"/>
    </row>
    <row r="58" spans="4:20" s="105" customFormat="1" ht="12.75">
      <c r="D58" s="125"/>
      <c r="F58" s="125"/>
      <c r="G58" s="125"/>
      <c r="H58" s="125"/>
      <c r="I58" s="125"/>
      <c r="J58" s="125"/>
      <c r="K58" s="125"/>
      <c r="L58" s="125"/>
      <c r="M58" s="125"/>
      <c r="N58" s="125"/>
      <c r="O58" s="125"/>
      <c r="P58" s="125"/>
      <c r="Q58" s="125"/>
      <c r="R58" s="125"/>
      <c r="S58" s="125"/>
      <c r="T58" s="125"/>
    </row>
    <row r="59" spans="4:20" s="105" customFormat="1" ht="12.75">
      <c r="D59" s="125"/>
      <c r="F59" s="125"/>
      <c r="G59" s="125"/>
      <c r="H59" s="125"/>
      <c r="I59" s="125"/>
      <c r="J59" s="125"/>
      <c r="K59" s="125"/>
      <c r="L59" s="125"/>
      <c r="M59" s="125"/>
      <c r="N59" s="125"/>
      <c r="O59" s="125"/>
      <c r="P59" s="125"/>
      <c r="Q59" s="125"/>
      <c r="R59" s="125"/>
      <c r="S59" s="125"/>
      <c r="T59" s="125"/>
    </row>
    <row r="60" spans="4:20" s="105" customFormat="1" ht="12.75">
      <c r="D60" s="125"/>
      <c r="F60" s="125"/>
      <c r="G60" s="125"/>
      <c r="H60" s="125"/>
      <c r="I60" s="125"/>
      <c r="J60" s="125"/>
      <c r="K60" s="125"/>
      <c r="L60" s="125"/>
      <c r="M60" s="125"/>
      <c r="N60" s="125"/>
      <c r="O60" s="125"/>
      <c r="P60" s="125"/>
      <c r="Q60" s="125"/>
      <c r="R60" s="125"/>
      <c r="S60" s="125"/>
      <c r="T60" s="125"/>
    </row>
    <row r="61" s="105" customFormat="1" ht="12.75">
      <c r="D61" s="125"/>
    </row>
    <row r="62" s="105" customFormat="1" ht="12.75">
      <c r="D62" s="125"/>
    </row>
    <row r="63" s="105" customFormat="1" ht="12.75">
      <c r="D63" s="125"/>
    </row>
    <row r="64" s="105" customFormat="1" ht="12.75">
      <c r="D64" s="125"/>
    </row>
    <row r="65" s="105" customFormat="1" ht="12.75">
      <c r="D65" s="125"/>
    </row>
    <row r="66" s="105" customFormat="1" ht="12.75">
      <c r="D66" s="125"/>
    </row>
    <row r="67" s="105" customFormat="1" ht="12.75">
      <c r="D67" s="125"/>
    </row>
    <row r="68" s="105" customFormat="1" ht="12.75">
      <c r="D68" s="125"/>
    </row>
    <row r="69" s="105" customFormat="1" ht="12.75">
      <c r="D69" s="125"/>
    </row>
    <row r="70" s="105" customFormat="1" ht="12.75">
      <c r="D70" s="125"/>
    </row>
    <row r="71" s="105" customFormat="1" ht="12.75">
      <c r="D71" s="125"/>
    </row>
    <row r="72" s="105" customFormat="1" ht="12.75">
      <c r="D72" s="125"/>
    </row>
    <row r="73" s="105" customFormat="1" ht="12.75">
      <c r="D73" s="125"/>
    </row>
    <row r="74" s="105" customFormat="1" ht="12.75">
      <c r="D74" s="125"/>
    </row>
    <row r="75" s="105" customFormat="1" ht="12.75">
      <c r="D75" s="125"/>
    </row>
    <row r="76" s="105" customFormat="1" ht="12.75">
      <c r="D76" s="125"/>
    </row>
    <row r="77" s="105" customFormat="1" ht="12.75">
      <c r="D77" s="125"/>
    </row>
    <row r="78" s="105" customFormat="1" ht="12.75">
      <c r="D78" s="125"/>
    </row>
    <row r="79" s="105" customFormat="1" ht="12.75">
      <c r="D79" s="125"/>
    </row>
    <row r="80" s="105" customFormat="1" ht="12.75">
      <c r="D80" s="125"/>
    </row>
    <row r="81" s="105" customFormat="1" ht="12.75">
      <c r="D81" s="125"/>
    </row>
    <row r="82" s="105" customFormat="1" ht="12.75">
      <c r="D82" s="125"/>
    </row>
    <row r="83" s="105" customFormat="1" ht="12.75">
      <c r="D83" s="125"/>
    </row>
    <row r="84" s="105" customFormat="1" ht="12.75">
      <c r="D84" s="125"/>
    </row>
    <row r="85" s="105" customFormat="1" ht="12.75">
      <c r="D85" s="125"/>
    </row>
    <row r="86" s="105" customFormat="1" ht="12.75">
      <c r="D86" s="125"/>
    </row>
    <row r="87" s="105" customFormat="1" ht="12.75">
      <c r="D87" s="125"/>
    </row>
    <row r="88" s="105" customFormat="1" ht="12.75">
      <c r="D88" s="125"/>
    </row>
    <row r="89" s="105" customFormat="1" ht="12.75">
      <c r="D89" s="125"/>
    </row>
    <row r="90" s="105" customFormat="1" ht="12.75">
      <c r="D90" s="125"/>
    </row>
    <row r="91" s="105" customFormat="1" ht="12.75">
      <c r="D91" s="125"/>
    </row>
    <row r="92" s="105" customFormat="1" ht="12.75">
      <c r="D92" s="125"/>
    </row>
    <row r="93" s="105" customFormat="1" ht="12.75">
      <c r="D93" s="125"/>
    </row>
    <row r="94" s="105" customFormat="1" ht="12.75">
      <c r="D94" s="125"/>
    </row>
    <row r="95" s="105" customFormat="1" ht="12.75">
      <c r="D95" s="125"/>
    </row>
    <row r="96" s="105" customFormat="1" ht="12.75">
      <c r="D96" s="125"/>
    </row>
    <row r="97" s="105" customFormat="1" ht="12.75">
      <c r="D97" s="125"/>
    </row>
    <row r="98" s="105" customFormat="1" ht="12.75">
      <c r="D98" s="125"/>
    </row>
    <row r="99" s="105" customFormat="1" ht="12.75">
      <c r="D99" s="125"/>
    </row>
    <row r="100" s="105" customFormat="1" ht="12.75">
      <c r="D100" s="125"/>
    </row>
    <row r="101" s="105" customFormat="1" ht="12.75">
      <c r="D101" s="125"/>
    </row>
    <row r="102" s="105" customFormat="1" ht="12.75">
      <c r="D102" s="125"/>
    </row>
    <row r="103" s="105" customFormat="1" ht="12.75">
      <c r="D103" s="125"/>
    </row>
    <row r="104" s="105" customFormat="1" ht="12.75">
      <c r="D104" s="125"/>
    </row>
    <row r="105" s="105" customFormat="1" ht="12.75">
      <c r="D105" s="125"/>
    </row>
    <row r="106" s="105" customFormat="1" ht="12.75">
      <c r="D106" s="125"/>
    </row>
    <row r="107" s="105" customFormat="1" ht="12.75">
      <c r="D107" s="125"/>
    </row>
    <row r="108" s="105" customFormat="1" ht="12.75">
      <c r="D108" s="125"/>
    </row>
    <row r="109" s="105" customFormat="1" ht="12.75">
      <c r="D109" s="125"/>
    </row>
    <row r="110" s="105" customFormat="1" ht="12.75">
      <c r="D110" s="125"/>
    </row>
    <row r="111" s="105" customFormat="1" ht="12.75">
      <c r="D111" s="125"/>
    </row>
    <row r="112" s="105" customFormat="1" ht="12.75">
      <c r="D112" s="125"/>
    </row>
    <row r="113" s="105" customFormat="1" ht="12.75">
      <c r="D113" s="125"/>
    </row>
    <row r="114" s="105" customFormat="1" ht="12.75">
      <c r="D114" s="125"/>
    </row>
    <row r="115" s="105" customFormat="1" ht="12.75">
      <c r="D115" s="125"/>
    </row>
    <row r="116" s="105" customFormat="1" ht="12.75">
      <c r="D116" s="125"/>
    </row>
    <row r="117" s="105" customFormat="1" ht="12.75">
      <c r="D117" s="125"/>
    </row>
    <row r="118" s="105" customFormat="1" ht="12.75">
      <c r="D118" s="125"/>
    </row>
    <row r="119" s="105" customFormat="1" ht="12.75">
      <c r="D119" s="125"/>
    </row>
    <row r="120" s="105" customFormat="1" ht="12.75">
      <c r="D120" s="125"/>
    </row>
    <row r="121" s="105" customFormat="1" ht="12.75">
      <c r="D121" s="125"/>
    </row>
    <row r="122" s="105" customFormat="1" ht="12.75">
      <c r="D122" s="125"/>
    </row>
    <row r="123" s="105" customFormat="1" ht="12.75">
      <c r="D123" s="125"/>
    </row>
    <row r="124" s="105" customFormat="1" ht="12.75">
      <c r="D124" s="125"/>
    </row>
    <row r="125" s="105" customFormat="1" ht="12.75">
      <c r="D125" s="125"/>
    </row>
    <row r="126" s="105" customFormat="1" ht="12.75">
      <c r="D126" s="125"/>
    </row>
    <row r="127" s="105" customFormat="1" ht="12.75">
      <c r="D127" s="125"/>
    </row>
    <row r="128" s="105" customFormat="1" ht="12.75">
      <c r="D128" s="125"/>
    </row>
    <row r="129" s="105" customFormat="1" ht="12.75">
      <c r="D129" s="125"/>
    </row>
    <row r="130" s="105" customFormat="1" ht="12.75">
      <c r="D130" s="125"/>
    </row>
    <row r="131" s="105" customFormat="1" ht="12.75">
      <c r="D131" s="125"/>
    </row>
    <row r="132" s="105" customFormat="1" ht="12.75">
      <c r="D132" s="125"/>
    </row>
    <row r="133" s="105" customFormat="1" ht="12.75">
      <c r="D133" s="125"/>
    </row>
    <row r="134" s="105" customFormat="1" ht="12.75">
      <c r="D134" s="125"/>
    </row>
    <row r="135" s="105" customFormat="1" ht="12.75">
      <c r="D135" s="125"/>
    </row>
    <row r="136" s="105" customFormat="1" ht="12.75">
      <c r="D136" s="125"/>
    </row>
    <row r="137" s="105" customFormat="1" ht="12.75">
      <c r="D137" s="125"/>
    </row>
    <row r="138" s="105" customFormat="1" ht="12.75">
      <c r="D138" s="125"/>
    </row>
    <row r="139" s="105" customFormat="1" ht="12.75">
      <c r="D139" s="125"/>
    </row>
    <row r="140" s="105" customFormat="1" ht="12.75">
      <c r="D140" s="125"/>
    </row>
    <row r="141" s="105" customFormat="1" ht="12.75">
      <c r="D141" s="125"/>
    </row>
    <row r="142" s="105" customFormat="1" ht="12.75">
      <c r="D142" s="125"/>
    </row>
    <row r="143" s="105" customFormat="1" ht="12.75">
      <c r="D143" s="125"/>
    </row>
    <row r="144" s="105" customFormat="1" ht="12.75">
      <c r="D144" s="125"/>
    </row>
    <row r="145" s="105" customFormat="1" ht="12.75">
      <c r="D145" s="125"/>
    </row>
    <row r="146" s="105" customFormat="1" ht="12.75">
      <c r="D146" s="125"/>
    </row>
    <row r="147" s="105" customFormat="1" ht="12.75">
      <c r="D147" s="125"/>
    </row>
    <row r="148" s="105" customFormat="1" ht="12.75">
      <c r="D148" s="125"/>
    </row>
    <row r="149" s="105" customFormat="1" ht="12.75">
      <c r="D149" s="125"/>
    </row>
    <row r="150" s="105" customFormat="1" ht="12.75">
      <c r="D150" s="125"/>
    </row>
    <row r="151" s="105" customFormat="1" ht="12.75">
      <c r="D151" s="125"/>
    </row>
    <row r="152" s="105" customFormat="1" ht="12.75">
      <c r="D152" s="125"/>
    </row>
    <row r="153" s="105" customFormat="1" ht="12.75">
      <c r="D153" s="125"/>
    </row>
    <row r="154" s="105" customFormat="1" ht="12.75">
      <c r="D154" s="125"/>
    </row>
    <row r="155" s="105" customFormat="1" ht="12.75">
      <c r="D155" s="125"/>
    </row>
    <row r="156" s="105" customFormat="1" ht="12.75">
      <c r="D156" s="125"/>
    </row>
    <row r="157" s="105" customFormat="1" ht="12.75">
      <c r="D157" s="125"/>
    </row>
    <row r="158" s="105" customFormat="1" ht="12.75">
      <c r="D158" s="125"/>
    </row>
    <row r="159" s="105" customFormat="1" ht="12.75">
      <c r="D159" s="125"/>
    </row>
    <row r="160" s="105" customFormat="1" ht="12.75">
      <c r="D160" s="125"/>
    </row>
    <row r="161" s="105" customFormat="1" ht="12.75">
      <c r="D161" s="125"/>
    </row>
    <row r="162" s="105" customFormat="1" ht="12.75">
      <c r="D162" s="125"/>
    </row>
    <row r="163" s="105" customFormat="1" ht="12.75">
      <c r="D163" s="125"/>
    </row>
    <row r="164" s="105" customFormat="1" ht="12.75">
      <c r="D164" s="125"/>
    </row>
    <row r="165" s="105" customFormat="1" ht="12.75">
      <c r="D165" s="125"/>
    </row>
    <row r="166" s="105" customFormat="1" ht="12.75">
      <c r="D166" s="125"/>
    </row>
    <row r="167" s="105" customFormat="1" ht="12.75">
      <c r="D167" s="125"/>
    </row>
    <row r="168" s="105" customFormat="1" ht="12.75">
      <c r="D168" s="125"/>
    </row>
    <row r="169" s="105" customFormat="1" ht="12.75">
      <c r="D169" s="125"/>
    </row>
    <row r="170" s="105" customFormat="1" ht="12.75">
      <c r="D170" s="125"/>
    </row>
    <row r="171" s="105" customFormat="1" ht="12.75">
      <c r="D171" s="125"/>
    </row>
    <row r="172" s="105" customFormat="1" ht="12.75">
      <c r="D172" s="125"/>
    </row>
    <row r="173" s="105" customFormat="1" ht="12.75">
      <c r="D173" s="125"/>
    </row>
    <row r="174" s="105" customFormat="1" ht="12.75">
      <c r="D174" s="125"/>
    </row>
    <row r="175" s="105" customFormat="1" ht="12.75">
      <c r="D175" s="125"/>
    </row>
    <row r="176" s="105" customFormat="1" ht="12.75">
      <c r="D176" s="125"/>
    </row>
    <row r="177" s="105" customFormat="1" ht="12.75">
      <c r="D177" s="125"/>
    </row>
    <row r="178" s="105" customFormat="1" ht="12.75">
      <c r="D178" s="125"/>
    </row>
    <row r="179" s="105" customFormat="1" ht="12.75">
      <c r="D179" s="125"/>
    </row>
    <row r="180" s="105" customFormat="1" ht="12.75">
      <c r="D180" s="125"/>
    </row>
    <row r="181" s="105" customFormat="1" ht="12.75">
      <c r="D181" s="125"/>
    </row>
    <row r="182" s="105" customFormat="1" ht="12.75">
      <c r="D182" s="125"/>
    </row>
    <row r="183" s="105" customFormat="1" ht="12.75">
      <c r="D183" s="125"/>
    </row>
    <row r="184" s="105" customFormat="1" ht="12.75">
      <c r="D184" s="125"/>
    </row>
    <row r="185" s="105" customFormat="1" ht="12.75">
      <c r="D185" s="125"/>
    </row>
    <row r="186" s="105" customFormat="1" ht="12.75">
      <c r="D186" s="125"/>
    </row>
    <row r="187" s="105" customFormat="1" ht="12.75">
      <c r="D187" s="125"/>
    </row>
    <row r="188" s="105" customFormat="1" ht="12.75">
      <c r="D188" s="125"/>
    </row>
    <row r="189" s="105" customFormat="1" ht="12.75">
      <c r="D189" s="125"/>
    </row>
    <row r="190" s="105" customFormat="1" ht="12.75">
      <c r="D190" s="125"/>
    </row>
    <row r="191" s="105" customFormat="1" ht="12.75">
      <c r="D191" s="125"/>
    </row>
    <row r="192" s="105" customFormat="1" ht="12.75">
      <c r="D192" s="125"/>
    </row>
    <row r="193" s="105" customFormat="1" ht="12.75">
      <c r="D193" s="125"/>
    </row>
    <row r="194" s="105" customFormat="1" ht="12.75">
      <c r="D194" s="125"/>
    </row>
    <row r="195" s="105" customFormat="1" ht="12.75">
      <c r="D195" s="125"/>
    </row>
    <row r="196" s="105" customFormat="1" ht="12.75">
      <c r="D196" s="125"/>
    </row>
    <row r="197" s="105" customFormat="1" ht="12.75">
      <c r="D197" s="125"/>
    </row>
    <row r="198" s="105" customFormat="1" ht="12.75">
      <c r="D198" s="125"/>
    </row>
    <row r="199" s="105" customFormat="1" ht="12.75">
      <c r="D199" s="125"/>
    </row>
    <row r="200" s="105" customFormat="1" ht="12.75">
      <c r="D200" s="125"/>
    </row>
    <row r="201" s="105" customFormat="1" ht="12.75">
      <c r="D201" s="125"/>
    </row>
    <row r="202" s="105" customFormat="1" ht="12.75">
      <c r="D202" s="125"/>
    </row>
    <row r="203" s="105" customFormat="1" ht="12.75">
      <c r="D203" s="125"/>
    </row>
    <row r="204" s="105" customFormat="1" ht="12.75">
      <c r="D204" s="125"/>
    </row>
    <row r="205" s="105" customFormat="1" ht="12.75">
      <c r="D205" s="125"/>
    </row>
    <row r="206" s="105" customFormat="1" ht="12.75">
      <c r="D206" s="125"/>
    </row>
    <row r="207" s="105" customFormat="1" ht="12.75">
      <c r="D207" s="125"/>
    </row>
    <row r="208" s="105" customFormat="1" ht="12.75">
      <c r="D208" s="125"/>
    </row>
    <row r="209" s="105" customFormat="1" ht="12.75">
      <c r="D209" s="125"/>
    </row>
    <row r="210" s="105" customFormat="1" ht="12.75">
      <c r="D210" s="125"/>
    </row>
    <row r="211" s="105" customFormat="1" ht="12.75">
      <c r="D211" s="125"/>
    </row>
    <row r="212" s="105" customFormat="1" ht="12.75">
      <c r="D212" s="125"/>
    </row>
    <row r="213" s="105" customFormat="1" ht="12.75">
      <c r="D213" s="125"/>
    </row>
    <row r="214" s="105" customFormat="1" ht="12.75">
      <c r="D214" s="125"/>
    </row>
    <row r="215" s="105" customFormat="1" ht="12.75">
      <c r="D215" s="125"/>
    </row>
    <row r="216" s="105" customFormat="1" ht="12.75">
      <c r="D216" s="125"/>
    </row>
    <row r="217" s="105" customFormat="1" ht="12.75">
      <c r="D217" s="125"/>
    </row>
    <row r="218" s="105" customFormat="1" ht="12.75">
      <c r="D218" s="125"/>
    </row>
    <row r="219" s="105" customFormat="1" ht="12.75">
      <c r="D219" s="125"/>
    </row>
    <row r="220" s="105" customFormat="1" ht="12.75">
      <c r="D220" s="125"/>
    </row>
    <row r="221" s="105" customFormat="1" ht="12.75">
      <c r="D221" s="125"/>
    </row>
    <row r="222" s="105" customFormat="1" ht="12.75">
      <c r="D222" s="125"/>
    </row>
    <row r="223" s="105" customFormat="1" ht="12.75">
      <c r="D223" s="125"/>
    </row>
    <row r="224" s="105" customFormat="1" ht="12.75">
      <c r="D224" s="125"/>
    </row>
    <row r="225" s="105" customFormat="1" ht="12.75">
      <c r="D225" s="125"/>
    </row>
    <row r="226" s="105" customFormat="1" ht="12.75">
      <c r="D226" s="125"/>
    </row>
    <row r="227" s="105" customFormat="1" ht="12.75">
      <c r="D227" s="125"/>
    </row>
    <row r="228" s="105" customFormat="1" ht="12.75">
      <c r="D228" s="125"/>
    </row>
    <row r="229" s="105" customFormat="1" ht="12.75">
      <c r="D229" s="125"/>
    </row>
    <row r="230" s="105" customFormat="1" ht="12.75">
      <c r="D230" s="125"/>
    </row>
    <row r="231" s="105" customFormat="1" ht="12.75">
      <c r="D231" s="125"/>
    </row>
    <row r="232" s="105" customFormat="1" ht="12.75">
      <c r="D232" s="125"/>
    </row>
    <row r="233" s="105" customFormat="1" ht="12.75">
      <c r="D233" s="125"/>
    </row>
    <row r="234" s="105" customFormat="1" ht="12.75">
      <c r="D234" s="125"/>
    </row>
    <row r="235" s="105" customFormat="1" ht="12.75">
      <c r="D235" s="125"/>
    </row>
    <row r="236" s="105" customFormat="1" ht="12.75">
      <c r="D236" s="125"/>
    </row>
    <row r="237" s="105" customFormat="1" ht="12.75">
      <c r="D237" s="125"/>
    </row>
    <row r="238" s="105" customFormat="1" ht="12.75">
      <c r="D238" s="125"/>
    </row>
    <row r="239" s="105" customFormat="1" ht="12.75">
      <c r="D239" s="125"/>
    </row>
    <row r="240" s="105" customFormat="1" ht="12.75">
      <c r="D240" s="125"/>
    </row>
    <row r="241" s="105" customFormat="1" ht="12.75">
      <c r="D241" s="125"/>
    </row>
    <row r="242" s="105" customFormat="1" ht="12.75">
      <c r="D242" s="125"/>
    </row>
    <row r="243" s="105" customFormat="1" ht="12.75">
      <c r="D243" s="125"/>
    </row>
    <row r="244" s="105" customFormat="1" ht="12.75">
      <c r="D244" s="125"/>
    </row>
    <row r="245" s="105" customFormat="1" ht="12.75">
      <c r="D245" s="125"/>
    </row>
    <row r="246" s="105" customFormat="1" ht="12.75">
      <c r="D246" s="125"/>
    </row>
    <row r="247" s="105" customFormat="1" ht="12.75">
      <c r="D247" s="125"/>
    </row>
    <row r="248" s="105" customFormat="1" ht="12.75">
      <c r="D248" s="125"/>
    </row>
    <row r="249" s="105" customFormat="1" ht="12.75">
      <c r="D249" s="125"/>
    </row>
    <row r="250" s="105" customFormat="1" ht="12.75">
      <c r="D250" s="125"/>
    </row>
    <row r="251" s="105" customFormat="1" ht="12.75">
      <c r="D251" s="125"/>
    </row>
    <row r="252" s="105" customFormat="1" ht="12.75">
      <c r="D252" s="125"/>
    </row>
    <row r="253" s="105" customFormat="1" ht="12.75">
      <c r="D253" s="125"/>
    </row>
    <row r="254" s="105" customFormat="1" ht="12.75">
      <c r="D254" s="125"/>
    </row>
    <row r="255" s="105" customFormat="1" ht="12.75">
      <c r="D255" s="125"/>
    </row>
    <row r="256" s="105" customFormat="1" ht="12.75">
      <c r="D256" s="125"/>
    </row>
    <row r="257" s="105" customFormat="1" ht="12.75">
      <c r="D257" s="125"/>
    </row>
    <row r="258" s="105" customFormat="1" ht="12.75">
      <c r="D258" s="125"/>
    </row>
    <row r="259" s="105" customFormat="1" ht="12.75">
      <c r="D259" s="125"/>
    </row>
    <row r="260" s="105" customFormat="1" ht="12.75">
      <c r="D260" s="125"/>
    </row>
    <row r="261" s="105" customFormat="1" ht="12.75">
      <c r="D261" s="125"/>
    </row>
    <row r="262" s="105" customFormat="1" ht="12.75">
      <c r="D262" s="125"/>
    </row>
    <row r="263" s="105" customFormat="1" ht="12.75">
      <c r="D263" s="125"/>
    </row>
    <row r="264" s="105" customFormat="1" ht="12.75">
      <c r="D264" s="125"/>
    </row>
    <row r="265" s="105" customFormat="1" ht="12.75">
      <c r="D265" s="125"/>
    </row>
    <row r="266" s="105" customFormat="1" ht="12.75">
      <c r="D266" s="125"/>
    </row>
    <row r="267" s="105" customFormat="1" ht="12.75">
      <c r="D267" s="125"/>
    </row>
    <row r="268" s="105" customFormat="1" ht="12.75">
      <c r="D268" s="125"/>
    </row>
    <row r="269" s="105" customFormat="1" ht="12.75">
      <c r="D269" s="125"/>
    </row>
    <row r="270" s="105" customFormat="1" ht="12.75">
      <c r="D270" s="125"/>
    </row>
    <row r="271" s="105" customFormat="1" ht="12.75">
      <c r="D271" s="125"/>
    </row>
    <row r="272" s="105" customFormat="1" ht="12.75">
      <c r="D272" s="125"/>
    </row>
    <row r="273" s="105" customFormat="1" ht="12.75">
      <c r="D273" s="125"/>
    </row>
    <row r="274" s="105" customFormat="1" ht="12.75">
      <c r="D274" s="125"/>
    </row>
    <row r="275" s="105" customFormat="1" ht="12.75">
      <c r="D275" s="125"/>
    </row>
    <row r="276" s="105" customFormat="1" ht="12.75">
      <c r="D276" s="125"/>
    </row>
    <row r="277" s="105" customFormat="1" ht="12.75">
      <c r="D277" s="125"/>
    </row>
    <row r="278" s="105" customFormat="1" ht="12.75">
      <c r="D278" s="125"/>
    </row>
    <row r="279" s="105" customFormat="1" ht="12.75">
      <c r="D279" s="125"/>
    </row>
    <row r="280" s="105" customFormat="1" ht="12.75">
      <c r="D280" s="125"/>
    </row>
    <row r="281" s="105" customFormat="1" ht="12.75">
      <c r="D281" s="125"/>
    </row>
    <row r="282" s="105" customFormat="1" ht="12.75">
      <c r="D282" s="125"/>
    </row>
    <row r="283" s="105" customFormat="1" ht="12.75">
      <c r="D283" s="125"/>
    </row>
    <row r="284" s="105" customFormat="1" ht="12.75">
      <c r="D284" s="125"/>
    </row>
    <row r="285" s="105" customFormat="1" ht="12.75">
      <c r="D285" s="125"/>
    </row>
    <row r="286" s="105" customFormat="1" ht="12.75">
      <c r="D286" s="125"/>
    </row>
    <row r="287" s="105" customFormat="1" ht="12.75">
      <c r="D287" s="125"/>
    </row>
    <row r="288" s="105" customFormat="1" ht="12.75">
      <c r="D288" s="125"/>
    </row>
    <row r="289" s="105" customFormat="1" ht="12.75">
      <c r="D289" s="125"/>
    </row>
    <row r="290" s="105" customFormat="1" ht="12.75">
      <c r="D290" s="125"/>
    </row>
    <row r="291" s="105" customFormat="1" ht="12.75">
      <c r="D291" s="125"/>
    </row>
    <row r="292" s="105" customFormat="1" ht="12.75">
      <c r="D292" s="125"/>
    </row>
    <row r="293" s="105" customFormat="1" ht="12.75">
      <c r="D293" s="125"/>
    </row>
    <row r="294" s="105" customFormat="1" ht="12.75">
      <c r="D294" s="125"/>
    </row>
    <row r="295" s="105" customFormat="1" ht="12.75">
      <c r="D295" s="125"/>
    </row>
    <row r="296" s="105" customFormat="1" ht="12.75">
      <c r="D296" s="125"/>
    </row>
    <row r="297" s="105" customFormat="1" ht="12.75">
      <c r="D297" s="125"/>
    </row>
    <row r="298" s="105" customFormat="1" ht="12.75">
      <c r="D298" s="125"/>
    </row>
    <row r="299" s="105" customFormat="1" ht="12.75">
      <c r="D299" s="125"/>
    </row>
    <row r="300" s="105" customFormat="1" ht="12.75">
      <c r="D300" s="125"/>
    </row>
    <row r="301" s="105" customFormat="1" ht="12.75">
      <c r="D301" s="125"/>
    </row>
    <row r="302" s="105" customFormat="1" ht="12.75">
      <c r="D302" s="125"/>
    </row>
    <row r="303" s="105" customFormat="1" ht="12.75">
      <c r="D303" s="125"/>
    </row>
    <row r="304" s="105" customFormat="1" ht="12.75">
      <c r="D304" s="125"/>
    </row>
    <row r="305" s="105" customFormat="1" ht="12.75">
      <c r="D305" s="125"/>
    </row>
    <row r="306" s="105" customFormat="1" ht="12.75">
      <c r="D306" s="125"/>
    </row>
    <row r="307" s="105" customFormat="1" ht="12.75">
      <c r="D307" s="125"/>
    </row>
    <row r="308" s="105" customFormat="1" ht="12.75">
      <c r="D308" s="125"/>
    </row>
    <row r="309" s="105" customFormat="1" ht="12.75">
      <c r="D309" s="125"/>
    </row>
    <row r="310" s="105" customFormat="1" ht="12.75">
      <c r="D310" s="125"/>
    </row>
    <row r="311" s="105" customFormat="1" ht="12.75">
      <c r="D311" s="125"/>
    </row>
    <row r="312" s="105" customFormat="1" ht="12.75">
      <c r="D312" s="125"/>
    </row>
    <row r="313" s="105" customFormat="1" ht="12.75">
      <c r="D313" s="125"/>
    </row>
    <row r="314" s="105" customFormat="1" ht="12.75">
      <c r="D314" s="125"/>
    </row>
    <row r="315" s="105" customFormat="1" ht="12.75">
      <c r="D315" s="125"/>
    </row>
    <row r="316" s="105" customFormat="1" ht="12.75">
      <c r="D316" s="125"/>
    </row>
    <row r="317" s="105" customFormat="1" ht="12.75">
      <c r="D317" s="125"/>
    </row>
    <row r="318" s="105" customFormat="1" ht="12.75">
      <c r="D318" s="125"/>
    </row>
    <row r="319" s="105" customFormat="1" ht="12.75">
      <c r="D319" s="125"/>
    </row>
    <row r="320" s="105" customFormat="1" ht="12.75">
      <c r="D320" s="125"/>
    </row>
    <row r="321" s="105" customFormat="1" ht="12.75">
      <c r="D321" s="125"/>
    </row>
    <row r="322" s="105" customFormat="1" ht="12.75">
      <c r="D322" s="125"/>
    </row>
    <row r="323" s="105" customFormat="1" ht="12.75">
      <c r="D323" s="125"/>
    </row>
    <row r="324" s="105" customFormat="1" ht="12.75">
      <c r="D324" s="125"/>
    </row>
    <row r="325" s="105" customFormat="1" ht="12.75">
      <c r="D325" s="125"/>
    </row>
    <row r="326" s="105" customFormat="1" ht="12.75">
      <c r="D326" s="125"/>
    </row>
    <row r="327" s="105" customFormat="1" ht="12.75">
      <c r="D327" s="125"/>
    </row>
    <row r="328" s="105" customFormat="1" ht="12.75">
      <c r="D328" s="125"/>
    </row>
    <row r="329" s="105" customFormat="1" ht="12.75">
      <c r="D329" s="125"/>
    </row>
    <row r="330" s="105" customFormat="1" ht="12.75">
      <c r="D330" s="125"/>
    </row>
    <row r="331" s="105" customFormat="1" ht="12.75">
      <c r="D331" s="125"/>
    </row>
    <row r="332" s="105" customFormat="1" ht="12.75">
      <c r="D332" s="125"/>
    </row>
    <row r="333" s="105" customFormat="1" ht="12.75">
      <c r="D333" s="125"/>
    </row>
    <row r="334" s="105" customFormat="1" ht="12.75">
      <c r="D334" s="125"/>
    </row>
    <row r="335" s="105" customFormat="1" ht="12.75">
      <c r="D335" s="125"/>
    </row>
    <row r="336" s="105" customFormat="1" ht="12.75">
      <c r="D336" s="125"/>
    </row>
    <row r="337" s="105" customFormat="1" ht="12.75">
      <c r="D337" s="125"/>
    </row>
    <row r="338" s="105" customFormat="1" ht="12.75">
      <c r="D338" s="125"/>
    </row>
    <row r="339" s="105" customFormat="1" ht="12.75">
      <c r="D339" s="125"/>
    </row>
    <row r="340" s="105" customFormat="1" ht="12.75">
      <c r="D340" s="125"/>
    </row>
    <row r="341" s="105" customFormat="1" ht="12.75">
      <c r="D341" s="125"/>
    </row>
    <row r="342" s="105" customFormat="1" ht="12.75">
      <c r="D342" s="125"/>
    </row>
    <row r="343" s="105" customFormat="1" ht="12.75">
      <c r="D343" s="125"/>
    </row>
    <row r="344" s="105" customFormat="1" ht="12.75">
      <c r="D344" s="125"/>
    </row>
    <row r="345" s="105" customFormat="1" ht="12.75">
      <c r="D345" s="125"/>
    </row>
    <row r="346" s="105" customFormat="1" ht="12.75">
      <c r="D346" s="125"/>
    </row>
    <row r="347" s="105" customFormat="1" ht="12.75">
      <c r="D347" s="125"/>
    </row>
    <row r="348" s="105" customFormat="1" ht="12.75">
      <c r="D348" s="125"/>
    </row>
    <row r="349" s="105" customFormat="1" ht="12.75">
      <c r="D349" s="125"/>
    </row>
    <row r="350" s="105" customFormat="1" ht="12.75">
      <c r="D350" s="125"/>
    </row>
    <row r="351" s="105" customFormat="1" ht="12.75">
      <c r="D351" s="125"/>
    </row>
    <row r="352" s="105" customFormat="1" ht="12.75">
      <c r="D352" s="125"/>
    </row>
    <row r="353" s="105" customFormat="1" ht="12.75">
      <c r="D353" s="125"/>
    </row>
    <row r="354" s="105" customFormat="1" ht="12.75">
      <c r="D354" s="125"/>
    </row>
    <row r="355" s="105" customFormat="1" ht="12.75">
      <c r="D355" s="125"/>
    </row>
    <row r="356" s="105" customFormat="1" ht="12.75">
      <c r="D356" s="125"/>
    </row>
    <row r="357" s="105" customFormat="1" ht="12.75">
      <c r="D357" s="125"/>
    </row>
    <row r="358" s="105" customFormat="1" ht="12.75">
      <c r="D358" s="125"/>
    </row>
    <row r="359" s="105" customFormat="1" ht="12.75">
      <c r="D359" s="125"/>
    </row>
    <row r="360" s="105" customFormat="1" ht="12.75">
      <c r="D360" s="125"/>
    </row>
    <row r="361" s="105" customFormat="1" ht="12.75">
      <c r="D361" s="125"/>
    </row>
    <row r="362" s="105" customFormat="1" ht="12.75">
      <c r="D362" s="125"/>
    </row>
    <row r="363" s="105" customFormat="1" ht="12.75">
      <c r="D363" s="125"/>
    </row>
    <row r="364" s="105" customFormat="1" ht="12.75">
      <c r="D364" s="125"/>
    </row>
    <row r="365" s="105" customFormat="1" ht="12.75">
      <c r="D365" s="125"/>
    </row>
    <row r="366" s="105" customFormat="1" ht="12.75">
      <c r="D366" s="125"/>
    </row>
    <row r="367" s="105" customFormat="1" ht="12.75">
      <c r="D367" s="125"/>
    </row>
    <row r="368" s="105" customFormat="1" ht="12.75">
      <c r="D368" s="125"/>
    </row>
    <row r="369" s="105" customFormat="1" ht="12.75">
      <c r="D369" s="125"/>
    </row>
    <row r="370" s="105" customFormat="1" ht="12.75">
      <c r="D370" s="125"/>
    </row>
    <row r="371" s="105" customFormat="1" ht="12.75">
      <c r="D371" s="125"/>
    </row>
    <row r="372" s="105" customFormat="1" ht="12.75">
      <c r="D372" s="125"/>
    </row>
    <row r="373" s="105" customFormat="1" ht="12.75">
      <c r="D373" s="125"/>
    </row>
    <row r="374" s="105" customFormat="1" ht="12.75">
      <c r="D374" s="125"/>
    </row>
    <row r="375" s="105" customFormat="1" ht="12.75">
      <c r="D375" s="125"/>
    </row>
    <row r="376" s="105" customFormat="1" ht="12.75">
      <c r="D376" s="125"/>
    </row>
    <row r="377" s="105" customFormat="1" ht="12.75">
      <c r="D377" s="125"/>
    </row>
    <row r="378" s="105" customFormat="1" ht="12.75">
      <c r="D378" s="125"/>
    </row>
    <row r="379" s="105" customFormat="1" ht="12.75">
      <c r="D379" s="125"/>
    </row>
    <row r="380" s="105" customFormat="1" ht="12.75">
      <c r="D380" s="125"/>
    </row>
    <row r="381" s="105" customFormat="1" ht="12.75">
      <c r="D381" s="125"/>
    </row>
    <row r="382" s="105" customFormat="1" ht="12.75">
      <c r="D382" s="125"/>
    </row>
    <row r="383" s="105" customFormat="1" ht="12.75">
      <c r="D383" s="125"/>
    </row>
    <row r="384" s="105" customFormat="1" ht="12.75">
      <c r="D384" s="125"/>
    </row>
    <row r="385" s="105" customFormat="1" ht="12.75">
      <c r="D385" s="125"/>
    </row>
    <row r="386" s="105" customFormat="1" ht="12.75">
      <c r="D386" s="125"/>
    </row>
    <row r="387" s="105" customFormat="1" ht="12.75">
      <c r="D387" s="125"/>
    </row>
    <row r="388" s="105" customFormat="1" ht="12.75">
      <c r="D388" s="125"/>
    </row>
    <row r="389" s="105" customFormat="1" ht="12.75">
      <c r="D389" s="125"/>
    </row>
    <row r="390" s="105" customFormat="1" ht="12.75">
      <c r="D390" s="125"/>
    </row>
    <row r="391" s="105" customFormat="1" ht="12.75">
      <c r="D391" s="125"/>
    </row>
    <row r="392" s="105" customFormat="1" ht="12.75">
      <c r="D392" s="125"/>
    </row>
    <row r="393" s="105" customFormat="1" ht="12.75">
      <c r="D393" s="125"/>
    </row>
    <row r="394" s="105" customFormat="1" ht="12.75">
      <c r="D394" s="125"/>
    </row>
    <row r="395" s="105" customFormat="1" ht="12.75">
      <c r="D395" s="125"/>
    </row>
    <row r="396" s="105" customFormat="1" ht="12.75">
      <c r="D396" s="125"/>
    </row>
    <row r="397" s="105" customFormat="1" ht="12.75">
      <c r="D397" s="125"/>
    </row>
    <row r="398" s="105" customFormat="1" ht="12.75">
      <c r="D398" s="125"/>
    </row>
    <row r="399" s="105" customFormat="1" ht="12.75">
      <c r="D399" s="125"/>
    </row>
    <row r="400" s="105" customFormat="1" ht="12.75">
      <c r="D400" s="125"/>
    </row>
    <row r="401" s="105" customFormat="1" ht="12.75">
      <c r="D401" s="125"/>
    </row>
    <row r="402" s="105" customFormat="1" ht="12.75">
      <c r="D402" s="125"/>
    </row>
    <row r="403" s="105" customFormat="1" ht="12.75">
      <c r="D403" s="125"/>
    </row>
    <row r="404" s="105" customFormat="1" ht="12.75">
      <c r="D404" s="125"/>
    </row>
    <row r="405" s="105" customFormat="1" ht="12.75">
      <c r="D405" s="125"/>
    </row>
    <row r="406" s="105" customFormat="1" ht="12.75">
      <c r="D406" s="125"/>
    </row>
    <row r="407" s="105" customFormat="1" ht="12.75">
      <c r="D407" s="125"/>
    </row>
    <row r="408" s="105" customFormat="1" ht="12.75">
      <c r="D408" s="125"/>
    </row>
    <row r="409" s="105" customFormat="1" ht="12.75">
      <c r="D409" s="125"/>
    </row>
    <row r="410" s="105" customFormat="1" ht="12.75">
      <c r="D410" s="125"/>
    </row>
    <row r="411" s="105" customFormat="1" ht="12.75">
      <c r="D411" s="125"/>
    </row>
    <row r="412" s="105" customFormat="1" ht="12.75">
      <c r="D412" s="125"/>
    </row>
    <row r="413" s="105" customFormat="1" ht="12.75">
      <c r="D413" s="125"/>
    </row>
    <row r="414" s="105" customFormat="1" ht="12.75">
      <c r="D414" s="125"/>
    </row>
    <row r="415" s="105" customFormat="1" ht="12.75">
      <c r="D415" s="125"/>
    </row>
    <row r="416" s="105" customFormat="1" ht="12.75">
      <c r="D416" s="125"/>
    </row>
    <row r="417" s="105" customFormat="1" ht="12.75">
      <c r="D417" s="125"/>
    </row>
    <row r="418" s="105" customFormat="1" ht="12.75">
      <c r="D418" s="125"/>
    </row>
    <row r="419" s="105" customFormat="1" ht="12.75">
      <c r="D419" s="125"/>
    </row>
    <row r="420" s="105" customFormat="1" ht="12.75">
      <c r="D420" s="125"/>
    </row>
    <row r="421" s="105" customFormat="1" ht="12.75">
      <c r="D421" s="125"/>
    </row>
    <row r="422" s="105" customFormat="1" ht="12.75">
      <c r="D422" s="125"/>
    </row>
    <row r="423" s="105" customFormat="1" ht="12.75">
      <c r="D423" s="125"/>
    </row>
    <row r="424" s="105" customFormat="1" ht="12.75">
      <c r="D424" s="125"/>
    </row>
    <row r="425" s="105" customFormat="1" ht="12.75">
      <c r="D425" s="125"/>
    </row>
    <row r="426" s="105" customFormat="1" ht="12.75">
      <c r="D426" s="125"/>
    </row>
    <row r="427" s="105" customFormat="1" ht="12.75">
      <c r="D427" s="125"/>
    </row>
    <row r="428" s="105" customFormat="1" ht="12.75">
      <c r="D428" s="125"/>
    </row>
    <row r="429" s="105" customFormat="1" ht="12.75">
      <c r="D429" s="125"/>
    </row>
    <row r="430" s="105" customFormat="1" ht="12.75">
      <c r="D430" s="125"/>
    </row>
    <row r="431" s="105" customFormat="1" ht="12.75">
      <c r="D431" s="125"/>
    </row>
    <row r="432" s="105" customFormat="1" ht="12.75">
      <c r="D432" s="125"/>
    </row>
    <row r="433" s="105" customFormat="1" ht="12.75">
      <c r="D433" s="125"/>
    </row>
    <row r="434" s="105" customFormat="1" ht="12.75">
      <c r="D434" s="125"/>
    </row>
    <row r="435" s="105" customFormat="1" ht="12.75">
      <c r="D435" s="125"/>
    </row>
    <row r="436" s="105" customFormat="1" ht="12.75">
      <c r="D436" s="125"/>
    </row>
    <row r="437" s="105" customFormat="1" ht="12.75">
      <c r="D437" s="125"/>
    </row>
    <row r="438" s="105" customFormat="1" ht="12.75">
      <c r="D438" s="125"/>
    </row>
    <row r="439" s="105" customFormat="1" ht="12.75">
      <c r="D439" s="125"/>
    </row>
    <row r="440" s="105" customFormat="1" ht="12.75">
      <c r="D440" s="125"/>
    </row>
    <row r="441" s="105" customFormat="1" ht="12.75">
      <c r="D441" s="125"/>
    </row>
    <row r="442" s="105" customFormat="1" ht="12.75">
      <c r="D442" s="125"/>
    </row>
    <row r="443" s="105" customFormat="1" ht="12.75">
      <c r="D443" s="125"/>
    </row>
    <row r="444" s="105" customFormat="1" ht="12.75">
      <c r="D444" s="125"/>
    </row>
    <row r="445" s="105" customFormat="1" ht="12.75">
      <c r="D445" s="125"/>
    </row>
    <row r="446" s="105" customFormat="1" ht="12.75">
      <c r="D446" s="125"/>
    </row>
    <row r="447" s="105" customFormat="1" ht="12.75">
      <c r="D447" s="125"/>
    </row>
    <row r="448" s="105" customFormat="1" ht="12.75">
      <c r="D448" s="125"/>
    </row>
    <row r="449" s="105" customFormat="1" ht="12.75">
      <c r="D449" s="125"/>
    </row>
    <row r="450" s="105" customFormat="1" ht="12.75">
      <c r="D450" s="125"/>
    </row>
    <row r="451" s="105" customFormat="1" ht="12.75">
      <c r="D451" s="125"/>
    </row>
    <row r="452" s="105" customFormat="1" ht="12.75">
      <c r="D452" s="125"/>
    </row>
    <row r="453" s="105" customFormat="1" ht="12.75">
      <c r="D453" s="125"/>
    </row>
    <row r="454" s="105" customFormat="1" ht="12.75">
      <c r="D454" s="125"/>
    </row>
    <row r="455" s="105" customFormat="1" ht="12.75">
      <c r="D455" s="125"/>
    </row>
    <row r="456" s="105" customFormat="1" ht="12.75">
      <c r="D456" s="125"/>
    </row>
    <row r="457" s="105" customFormat="1" ht="12.75">
      <c r="D457" s="125"/>
    </row>
    <row r="458" s="105" customFormat="1" ht="12.75">
      <c r="D458" s="125"/>
    </row>
    <row r="459" s="105" customFormat="1" ht="12.75">
      <c r="D459" s="125"/>
    </row>
    <row r="460" s="105" customFormat="1" ht="12.75">
      <c r="D460" s="125"/>
    </row>
    <row r="461" s="105" customFormat="1" ht="12.75">
      <c r="D461" s="125"/>
    </row>
    <row r="462" s="105" customFormat="1" ht="12.75">
      <c r="D462" s="125"/>
    </row>
    <row r="463" s="105" customFormat="1" ht="12.75">
      <c r="D463" s="125"/>
    </row>
    <row r="464" s="105" customFormat="1" ht="12.75">
      <c r="D464" s="125"/>
    </row>
    <row r="465" s="105" customFormat="1" ht="12.75">
      <c r="D465" s="125"/>
    </row>
    <row r="466" s="105" customFormat="1" ht="12.75">
      <c r="D466" s="125"/>
    </row>
    <row r="467" s="105" customFormat="1" ht="12.75">
      <c r="D467" s="125"/>
    </row>
    <row r="468" s="105" customFormat="1" ht="12.75">
      <c r="D468" s="125"/>
    </row>
    <row r="469" s="105" customFormat="1" ht="12.75">
      <c r="D469" s="125"/>
    </row>
    <row r="470" s="105" customFormat="1" ht="12.75">
      <c r="D470" s="125"/>
    </row>
    <row r="471" s="105" customFormat="1" ht="12.75">
      <c r="D471" s="125"/>
    </row>
    <row r="472" s="105" customFormat="1" ht="12.75">
      <c r="D472" s="125"/>
    </row>
    <row r="473" s="105" customFormat="1" ht="12.75">
      <c r="D473" s="125"/>
    </row>
    <row r="474" s="105" customFormat="1" ht="12.75">
      <c r="D474" s="125"/>
    </row>
    <row r="475" s="105" customFormat="1" ht="12.75">
      <c r="D475" s="125"/>
    </row>
    <row r="476" s="105" customFormat="1" ht="12.75">
      <c r="D476" s="125"/>
    </row>
    <row r="477" s="105" customFormat="1" ht="12.75">
      <c r="D477" s="125"/>
    </row>
    <row r="478" s="105" customFormat="1" ht="12.75">
      <c r="D478" s="125"/>
    </row>
    <row r="479" s="105" customFormat="1" ht="12.75">
      <c r="D479" s="125"/>
    </row>
    <row r="480" s="105" customFormat="1" ht="12.75">
      <c r="D480" s="125"/>
    </row>
    <row r="481" s="105" customFormat="1" ht="12.75">
      <c r="D481" s="125"/>
    </row>
    <row r="482" s="105" customFormat="1" ht="12.75">
      <c r="D482" s="125"/>
    </row>
    <row r="483" s="105" customFormat="1" ht="12.75">
      <c r="D483" s="125"/>
    </row>
    <row r="484" s="105" customFormat="1" ht="12.75">
      <c r="D484" s="125"/>
    </row>
    <row r="485" s="105" customFormat="1" ht="12.75">
      <c r="D485" s="125"/>
    </row>
    <row r="486" s="105" customFormat="1" ht="12.75">
      <c r="D486" s="125"/>
    </row>
    <row r="487" s="105" customFormat="1" ht="12.75">
      <c r="D487" s="125"/>
    </row>
    <row r="488" s="105" customFormat="1" ht="12.75">
      <c r="D488" s="125"/>
    </row>
    <row r="489" s="105" customFormat="1" ht="12.75">
      <c r="D489" s="125"/>
    </row>
    <row r="490" s="105" customFormat="1" ht="12.75">
      <c r="D490" s="125"/>
    </row>
    <row r="491" s="105" customFormat="1" ht="12.75">
      <c r="D491" s="125"/>
    </row>
    <row r="492" s="105" customFormat="1" ht="12.75">
      <c r="D492" s="125"/>
    </row>
    <row r="493" s="105" customFormat="1" ht="12.75">
      <c r="D493" s="125"/>
    </row>
    <row r="494" s="105" customFormat="1" ht="12.75">
      <c r="D494" s="125"/>
    </row>
    <row r="495" s="105" customFormat="1" ht="12.75">
      <c r="D495" s="125"/>
    </row>
    <row r="496" s="105" customFormat="1" ht="12.75">
      <c r="D496" s="125"/>
    </row>
    <row r="497" s="105" customFormat="1" ht="12.75">
      <c r="D497" s="125"/>
    </row>
    <row r="498" s="105" customFormat="1" ht="12.75">
      <c r="D498" s="125"/>
    </row>
    <row r="499" s="105" customFormat="1" ht="12.75">
      <c r="D499" s="125"/>
    </row>
    <row r="500" s="105" customFormat="1" ht="12.75">
      <c r="D500" s="125"/>
    </row>
    <row r="501" s="105" customFormat="1" ht="12.75">
      <c r="D501" s="125"/>
    </row>
    <row r="502" s="105" customFormat="1" ht="12.75">
      <c r="D502" s="125"/>
    </row>
    <row r="503" s="105" customFormat="1" ht="12.75">
      <c r="D503" s="125"/>
    </row>
    <row r="504" s="105" customFormat="1" ht="12.75">
      <c r="D504" s="125"/>
    </row>
    <row r="505" s="105" customFormat="1" ht="12.75">
      <c r="D505" s="125"/>
    </row>
    <row r="506" s="105" customFormat="1" ht="12.75">
      <c r="D506" s="125"/>
    </row>
    <row r="507" s="105" customFormat="1" ht="12.75">
      <c r="D507" s="125"/>
    </row>
    <row r="508" s="105" customFormat="1" ht="12.75">
      <c r="D508" s="125"/>
    </row>
    <row r="509" s="105" customFormat="1" ht="12.75">
      <c r="D509" s="125"/>
    </row>
    <row r="510" s="105" customFormat="1" ht="12.75">
      <c r="D510" s="125"/>
    </row>
    <row r="511" s="105" customFormat="1" ht="12.75">
      <c r="D511" s="125"/>
    </row>
    <row r="512" s="105" customFormat="1" ht="12.75">
      <c r="D512" s="125"/>
    </row>
    <row r="513" s="105" customFormat="1" ht="12.75">
      <c r="D513" s="125"/>
    </row>
    <row r="514" s="105" customFormat="1" ht="12.75">
      <c r="D514" s="125"/>
    </row>
    <row r="515" s="105" customFormat="1" ht="12.75">
      <c r="D515" s="125"/>
    </row>
    <row r="516" s="105" customFormat="1" ht="12.75">
      <c r="D516" s="125"/>
    </row>
    <row r="517" s="105" customFormat="1" ht="12.75">
      <c r="D517" s="125"/>
    </row>
    <row r="518" s="105" customFormat="1" ht="12.75">
      <c r="D518" s="125"/>
    </row>
    <row r="519" s="105" customFormat="1" ht="12.75">
      <c r="D519" s="125"/>
    </row>
    <row r="520" s="105" customFormat="1" ht="12.75">
      <c r="D520" s="125"/>
    </row>
    <row r="521" s="105" customFormat="1" ht="12.75">
      <c r="D521" s="125"/>
    </row>
    <row r="522" s="105" customFormat="1" ht="12.75">
      <c r="D522" s="125"/>
    </row>
    <row r="523" s="105" customFormat="1" ht="12.75">
      <c r="D523" s="125"/>
    </row>
    <row r="524" s="105" customFormat="1" ht="12.75">
      <c r="D524" s="125"/>
    </row>
    <row r="525" s="105" customFormat="1" ht="12.75">
      <c r="D525" s="125"/>
    </row>
    <row r="526" s="105" customFormat="1" ht="12.75">
      <c r="D526" s="125"/>
    </row>
    <row r="527" s="105" customFormat="1" ht="12.75">
      <c r="D527" s="125"/>
    </row>
    <row r="528" s="105" customFormat="1" ht="12.75">
      <c r="D528" s="125"/>
    </row>
    <row r="529" s="105" customFormat="1" ht="12.75">
      <c r="D529" s="125"/>
    </row>
    <row r="530" s="105" customFormat="1" ht="12.75">
      <c r="D530" s="125"/>
    </row>
    <row r="531" s="105" customFormat="1" ht="12.75">
      <c r="D531" s="125"/>
    </row>
    <row r="532" s="105" customFormat="1" ht="12.75">
      <c r="D532" s="125"/>
    </row>
    <row r="533" s="105" customFormat="1" ht="12.75">
      <c r="D533" s="125"/>
    </row>
    <row r="534" s="105" customFormat="1" ht="12.75">
      <c r="D534" s="125"/>
    </row>
    <row r="535" s="105" customFormat="1" ht="12.75">
      <c r="D535" s="125"/>
    </row>
    <row r="536" s="105" customFormat="1" ht="12.75">
      <c r="D536" s="125"/>
    </row>
    <row r="537" s="105" customFormat="1" ht="12.75">
      <c r="D537" s="125"/>
    </row>
    <row r="538" s="105" customFormat="1" ht="12.75">
      <c r="D538" s="125"/>
    </row>
    <row r="539" s="105" customFormat="1" ht="12.75">
      <c r="D539" s="125"/>
    </row>
    <row r="540" s="105" customFormat="1" ht="12.75">
      <c r="D540" s="125"/>
    </row>
    <row r="541" s="105" customFormat="1" ht="12.75">
      <c r="D541" s="125"/>
    </row>
    <row r="542" s="105" customFormat="1" ht="12.75">
      <c r="D542" s="125"/>
    </row>
    <row r="543" s="105" customFormat="1" ht="12.75">
      <c r="D543" s="125"/>
    </row>
    <row r="544" s="105" customFormat="1" ht="12.75">
      <c r="D544" s="125"/>
    </row>
    <row r="545" s="105" customFormat="1" ht="12.75">
      <c r="D545" s="125"/>
    </row>
    <row r="546" s="105" customFormat="1" ht="12.75">
      <c r="D546" s="125"/>
    </row>
    <row r="547" s="105" customFormat="1" ht="12.75">
      <c r="D547" s="125"/>
    </row>
    <row r="548" s="105" customFormat="1" ht="12.75">
      <c r="D548" s="125"/>
    </row>
    <row r="549" s="105" customFormat="1" ht="12.75">
      <c r="D549" s="125"/>
    </row>
    <row r="550" s="105" customFormat="1" ht="12.75">
      <c r="D550" s="125"/>
    </row>
    <row r="551" s="105" customFormat="1" ht="12.75">
      <c r="D551" s="125"/>
    </row>
    <row r="552" s="105" customFormat="1" ht="12.75">
      <c r="D552" s="125"/>
    </row>
    <row r="553" s="105" customFormat="1" ht="12.75">
      <c r="D553" s="125"/>
    </row>
    <row r="554" s="105" customFormat="1" ht="12.75">
      <c r="D554" s="125"/>
    </row>
    <row r="555" s="105" customFormat="1" ht="12.75">
      <c r="D555" s="125"/>
    </row>
    <row r="556" s="105" customFormat="1" ht="12.75">
      <c r="D556" s="125"/>
    </row>
    <row r="557" s="105" customFormat="1" ht="12.75">
      <c r="D557" s="125"/>
    </row>
    <row r="558" s="105" customFormat="1" ht="12.75">
      <c r="D558" s="125"/>
    </row>
    <row r="559" s="105" customFormat="1" ht="12.75">
      <c r="D559" s="125"/>
    </row>
    <row r="560" s="105" customFormat="1" ht="12.75">
      <c r="D560" s="125"/>
    </row>
    <row r="561" s="105" customFormat="1" ht="12.75">
      <c r="D561" s="125"/>
    </row>
    <row r="562" s="105" customFormat="1" ht="12.75">
      <c r="D562" s="125"/>
    </row>
    <row r="563" s="105" customFormat="1" ht="12.75">
      <c r="D563" s="125"/>
    </row>
    <row r="564" s="105" customFormat="1" ht="12.75">
      <c r="D564" s="125"/>
    </row>
    <row r="565" s="105" customFormat="1" ht="12.75">
      <c r="D565" s="125"/>
    </row>
    <row r="566" s="105" customFormat="1" ht="12.75">
      <c r="D566" s="125"/>
    </row>
    <row r="567" s="105" customFormat="1" ht="12.75">
      <c r="D567" s="125"/>
    </row>
    <row r="568" s="105" customFormat="1" ht="12.75">
      <c r="D568" s="125"/>
    </row>
    <row r="569" s="105" customFormat="1" ht="12.75">
      <c r="D569" s="125"/>
    </row>
    <row r="570" s="105" customFormat="1" ht="12.75">
      <c r="D570" s="125"/>
    </row>
    <row r="571" s="105" customFormat="1" ht="12.75">
      <c r="D571" s="125"/>
    </row>
    <row r="572" s="105" customFormat="1" ht="12.75">
      <c r="D572" s="125"/>
    </row>
    <row r="573" s="105" customFormat="1" ht="12.75">
      <c r="D573" s="125"/>
    </row>
    <row r="574" s="105" customFormat="1" ht="12.75">
      <c r="D574" s="125"/>
    </row>
    <row r="575" s="105" customFormat="1" ht="12.75">
      <c r="D575" s="125"/>
    </row>
    <row r="576" s="105" customFormat="1" ht="12.75">
      <c r="D576" s="125"/>
    </row>
    <row r="577" s="105" customFormat="1" ht="12.75">
      <c r="D577" s="125"/>
    </row>
    <row r="578" s="105" customFormat="1" ht="12.75">
      <c r="D578" s="125"/>
    </row>
    <row r="579" s="105" customFormat="1" ht="12.75">
      <c r="D579" s="125"/>
    </row>
    <row r="580" s="105" customFormat="1" ht="12.75">
      <c r="D580" s="125"/>
    </row>
    <row r="581" s="105" customFormat="1" ht="12.75">
      <c r="D581" s="125"/>
    </row>
    <row r="582" s="105" customFormat="1" ht="12.75">
      <c r="D582" s="125"/>
    </row>
    <row r="583" s="105" customFormat="1" ht="12.75">
      <c r="D583" s="125"/>
    </row>
    <row r="584" s="105" customFormat="1" ht="12.75">
      <c r="D584" s="125"/>
    </row>
    <row r="585" s="105" customFormat="1" ht="12.75">
      <c r="D585" s="125"/>
    </row>
    <row r="586" s="105" customFormat="1" ht="12.75">
      <c r="D586" s="125"/>
    </row>
    <row r="587" s="105" customFormat="1" ht="12.75">
      <c r="D587" s="125"/>
    </row>
    <row r="588" s="105" customFormat="1" ht="12.75">
      <c r="D588" s="125"/>
    </row>
    <row r="589" s="105" customFormat="1" ht="12.75">
      <c r="D589" s="125"/>
    </row>
    <row r="590" s="105" customFormat="1" ht="12.75">
      <c r="D590" s="125"/>
    </row>
    <row r="591" s="105" customFormat="1" ht="12.75">
      <c r="D591" s="125"/>
    </row>
    <row r="592" s="105" customFormat="1" ht="12.75">
      <c r="D592" s="125"/>
    </row>
    <row r="593" s="105" customFormat="1" ht="12.75">
      <c r="D593" s="125"/>
    </row>
    <row r="594" s="105" customFormat="1" ht="12.75">
      <c r="D594" s="125"/>
    </row>
    <row r="595" s="105" customFormat="1" ht="12.75">
      <c r="D595" s="125"/>
    </row>
    <row r="596" s="105" customFormat="1" ht="12.75">
      <c r="D596" s="125"/>
    </row>
    <row r="597" s="105" customFormat="1" ht="12.75">
      <c r="D597" s="125"/>
    </row>
    <row r="598" s="105" customFormat="1" ht="12.75">
      <c r="D598" s="125"/>
    </row>
    <row r="599" s="105" customFormat="1" ht="12.75">
      <c r="D599" s="125"/>
    </row>
    <row r="600" s="105" customFormat="1" ht="12.75">
      <c r="D600" s="125"/>
    </row>
    <row r="601" s="105" customFormat="1" ht="12.75">
      <c r="D601" s="125"/>
    </row>
    <row r="602" s="105" customFormat="1" ht="12.75">
      <c r="D602" s="125"/>
    </row>
    <row r="603" s="105" customFormat="1" ht="12.75">
      <c r="D603" s="125"/>
    </row>
    <row r="604" s="105" customFormat="1" ht="12.75">
      <c r="D604" s="125"/>
    </row>
    <row r="605" s="105" customFormat="1" ht="12.75">
      <c r="D605" s="125"/>
    </row>
    <row r="606" s="105" customFormat="1" ht="12.75">
      <c r="D606" s="125"/>
    </row>
    <row r="607" s="105" customFormat="1" ht="12.75">
      <c r="D607" s="125"/>
    </row>
    <row r="608" s="105" customFormat="1" ht="12.75">
      <c r="D608" s="125"/>
    </row>
    <row r="609" s="105" customFormat="1" ht="12.75">
      <c r="D609" s="125"/>
    </row>
    <row r="610" s="105" customFormat="1" ht="12.75">
      <c r="D610" s="125"/>
    </row>
    <row r="611" s="105" customFormat="1" ht="12.75">
      <c r="D611" s="125"/>
    </row>
    <row r="612" s="105" customFormat="1" ht="12.75">
      <c r="D612" s="125"/>
    </row>
    <row r="613" s="105" customFormat="1" ht="12.75">
      <c r="D613" s="125"/>
    </row>
    <row r="614" s="105" customFormat="1" ht="12.75">
      <c r="D614" s="125"/>
    </row>
    <row r="615" s="105" customFormat="1" ht="12.75">
      <c r="D615" s="125"/>
    </row>
    <row r="616" s="105" customFormat="1" ht="12.75">
      <c r="D616" s="125"/>
    </row>
    <row r="617" s="105" customFormat="1" ht="12.75">
      <c r="D617" s="125"/>
    </row>
    <row r="618" s="105" customFormat="1" ht="12.75">
      <c r="D618" s="125"/>
    </row>
    <row r="619" s="105" customFormat="1" ht="12.75">
      <c r="D619" s="125"/>
    </row>
    <row r="620" s="105" customFormat="1" ht="12.75">
      <c r="D620" s="125"/>
    </row>
    <row r="621" s="105" customFormat="1" ht="12.75">
      <c r="D621" s="125"/>
    </row>
    <row r="622" s="105" customFormat="1" ht="12.75">
      <c r="D622" s="125"/>
    </row>
    <row r="623" s="105" customFormat="1" ht="12.75">
      <c r="D623" s="125"/>
    </row>
    <row r="624" s="105" customFormat="1" ht="12.75">
      <c r="D624" s="125"/>
    </row>
    <row r="625" s="105" customFormat="1" ht="12.75">
      <c r="D625" s="125"/>
    </row>
    <row r="626" s="105" customFormat="1" ht="12.75">
      <c r="D626" s="125"/>
    </row>
    <row r="627" s="105" customFormat="1" ht="12.75">
      <c r="D627" s="125"/>
    </row>
    <row r="628" s="105" customFormat="1" ht="12.75">
      <c r="D628" s="125"/>
    </row>
    <row r="629" s="105" customFormat="1" ht="12.75">
      <c r="D629" s="125"/>
    </row>
    <row r="630" s="105" customFormat="1" ht="12.75">
      <c r="D630" s="125"/>
    </row>
    <row r="631" s="105" customFormat="1" ht="12.75">
      <c r="D631" s="125"/>
    </row>
    <row r="632" s="105" customFormat="1" ht="12.75">
      <c r="D632" s="125"/>
    </row>
    <row r="633" s="105" customFormat="1" ht="12.75">
      <c r="D633" s="125"/>
    </row>
    <row r="634" s="105" customFormat="1" ht="12.75">
      <c r="D634" s="125"/>
    </row>
    <row r="635" s="105" customFormat="1" ht="12.75">
      <c r="D635" s="125"/>
    </row>
    <row r="636" s="105" customFormat="1" ht="12.75">
      <c r="D636" s="125"/>
    </row>
    <row r="637" s="105" customFormat="1" ht="12.75">
      <c r="D637" s="125"/>
    </row>
    <row r="638" s="105" customFormat="1" ht="12.75">
      <c r="D638" s="125"/>
    </row>
    <row r="639" s="105" customFormat="1" ht="12.75">
      <c r="D639" s="125"/>
    </row>
    <row r="640" s="105" customFormat="1" ht="12.75">
      <c r="D640" s="125"/>
    </row>
    <row r="641" s="105" customFormat="1" ht="12.75">
      <c r="D641" s="125"/>
    </row>
    <row r="642" s="105" customFormat="1" ht="12.75">
      <c r="D642" s="125"/>
    </row>
    <row r="643" s="105" customFormat="1" ht="12.75">
      <c r="D643" s="125"/>
    </row>
    <row r="644" s="105" customFormat="1" ht="12.75">
      <c r="D644" s="125"/>
    </row>
    <row r="645" s="105" customFormat="1" ht="12.75">
      <c r="D645" s="125"/>
    </row>
    <row r="646" s="105" customFormat="1" ht="12.75">
      <c r="D646" s="125"/>
    </row>
    <row r="647" s="105" customFormat="1" ht="12.75">
      <c r="D647" s="125"/>
    </row>
    <row r="648" s="105" customFormat="1" ht="12.75">
      <c r="D648" s="125"/>
    </row>
    <row r="649" s="105" customFormat="1" ht="12.75">
      <c r="D649" s="125"/>
    </row>
    <row r="650" s="105" customFormat="1" ht="12.75">
      <c r="D650" s="125"/>
    </row>
    <row r="651" s="105" customFormat="1" ht="12.75">
      <c r="D651" s="125"/>
    </row>
    <row r="652" s="105" customFormat="1" ht="12.75">
      <c r="D652" s="125"/>
    </row>
    <row r="653" s="105" customFormat="1" ht="12.75">
      <c r="D653" s="125"/>
    </row>
    <row r="654" s="105" customFormat="1" ht="12.75">
      <c r="D654" s="125"/>
    </row>
    <row r="655" s="105" customFormat="1" ht="12.75">
      <c r="D655" s="125"/>
    </row>
    <row r="656" s="105" customFormat="1" ht="12.75">
      <c r="D656" s="125"/>
    </row>
    <row r="657" s="105" customFormat="1" ht="12.75">
      <c r="D657" s="125"/>
    </row>
    <row r="658" s="105" customFormat="1" ht="12.75">
      <c r="D658" s="125"/>
    </row>
    <row r="659" s="105" customFormat="1" ht="12.75">
      <c r="D659" s="125"/>
    </row>
    <row r="660" s="105" customFormat="1" ht="12.75">
      <c r="D660" s="125"/>
    </row>
    <row r="661" s="105" customFormat="1" ht="12.75">
      <c r="D661" s="125"/>
    </row>
    <row r="662" s="105" customFormat="1" ht="12.75">
      <c r="D662" s="125"/>
    </row>
    <row r="663" s="105" customFormat="1" ht="12.75">
      <c r="D663" s="125"/>
    </row>
    <row r="664" s="105" customFormat="1" ht="12.75">
      <c r="D664" s="125"/>
    </row>
    <row r="665" s="105" customFormat="1" ht="12.75">
      <c r="D665" s="125"/>
    </row>
    <row r="666" s="105" customFormat="1" ht="12.75">
      <c r="D666" s="125"/>
    </row>
    <row r="667" s="105" customFormat="1" ht="12.75">
      <c r="D667" s="125"/>
    </row>
    <row r="668" s="105" customFormat="1" ht="12.75">
      <c r="D668" s="125"/>
    </row>
    <row r="669" s="105" customFormat="1" ht="12.75">
      <c r="D669" s="125"/>
    </row>
    <row r="670" s="105" customFormat="1" ht="12.75">
      <c r="D670" s="125"/>
    </row>
    <row r="671" s="105" customFormat="1" ht="12.75">
      <c r="D671" s="125"/>
    </row>
    <row r="672" s="105" customFormat="1" ht="12.75">
      <c r="D672" s="125"/>
    </row>
    <row r="673" s="105" customFormat="1" ht="12.75">
      <c r="D673" s="125"/>
    </row>
    <row r="674" s="105" customFormat="1" ht="12.75">
      <c r="D674" s="125"/>
    </row>
    <row r="675" s="105" customFormat="1" ht="12.75">
      <c r="D675" s="125"/>
    </row>
    <row r="676" s="105" customFormat="1" ht="12.75">
      <c r="D676" s="125"/>
    </row>
    <row r="677" s="105" customFormat="1" ht="12.75">
      <c r="D677" s="125"/>
    </row>
    <row r="678" s="105" customFormat="1" ht="12.75">
      <c r="D678" s="125"/>
    </row>
    <row r="679" s="105" customFormat="1" ht="12.75">
      <c r="D679" s="125"/>
    </row>
    <row r="680" s="105" customFormat="1" ht="12.75">
      <c r="D680" s="125"/>
    </row>
    <row r="681" s="105" customFormat="1" ht="12.75">
      <c r="D681" s="125"/>
    </row>
    <row r="682" s="105" customFormat="1" ht="12.75">
      <c r="D682" s="125"/>
    </row>
    <row r="683" s="105" customFormat="1" ht="12.75">
      <c r="D683" s="125"/>
    </row>
    <row r="684" s="105" customFormat="1" ht="12.75">
      <c r="D684" s="125"/>
    </row>
    <row r="685" s="105" customFormat="1" ht="12.75">
      <c r="D685" s="125"/>
    </row>
    <row r="686" s="105" customFormat="1" ht="12.75">
      <c r="D686" s="125"/>
    </row>
    <row r="687" s="105" customFormat="1" ht="12.75">
      <c r="D687" s="125"/>
    </row>
    <row r="688" s="105" customFormat="1" ht="12.75">
      <c r="D688" s="125"/>
    </row>
    <row r="689" s="105" customFormat="1" ht="12.75">
      <c r="D689" s="125"/>
    </row>
    <row r="690" s="105" customFormat="1" ht="12.75">
      <c r="D690" s="125"/>
    </row>
    <row r="691" s="105" customFormat="1" ht="12.75">
      <c r="D691" s="125"/>
    </row>
    <row r="692" s="105" customFormat="1" ht="12.75">
      <c r="D692" s="125"/>
    </row>
    <row r="693" s="105" customFormat="1" ht="12.75">
      <c r="D693" s="125"/>
    </row>
    <row r="694" s="105" customFormat="1" ht="12.75">
      <c r="D694" s="125"/>
    </row>
    <row r="695" s="105" customFormat="1" ht="12.75">
      <c r="D695" s="125"/>
    </row>
    <row r="696" s="105" customFormat="1" ht="12.75">
      <c r="D696" s="125"/>
    </row>
    <row r="697" s="105" customFormat="1" ht="12.75">
      <c r="D697" s="125"/>
    </row>
    <row r="698" s="105" customFormat="1" ht="12.75">
      <c r="D698" s="125"/>
    </row>
    <row r="699" s="105" customFormat="1" ht="12.75">
      <c r="D699" s="125"/>
    </row>
    <row r="700" s="105" customFormat="1" ht="12.75">
      <c r="D700" s="125"/>
    </row>
    <row r="701" s="105" customFormat="1" ht="12.75">
      <c r="D701" s="125"/>
    </row>
    <row r="702" s="105" customFormat="1" ht="12.75">
      <c r="D702" s="125"/>
    </row>
    <row r="703" s="105" customFormat="1" ht="12.75">
      <c r="D703" s="125"/>
    </row>
    <row r="704" s="105" customFormat="1" ht="12.75">
      <c r="D704" s="125"/>
    </row>
    <row r="705" s="105" customFormat="1" ht="12.75">
      <c r="D705" s="125"/>
    </row>
    <row r="706" s="105" customFormat="1" ht="12.75">
      <c r="D706" s="125"/>
    </row>
    <row r="707" s="105" customFormat="1" ht="12.75">
      <c r="D707" s="125"/>
    </row>
    <row r="708" s="105" customFormat="1" ht="12.75">
      <c r="D708" s="125"/>
    </row>
    <row r="709" s="105" customFormat="1" ht="12.75">
      <c r="D709" s="125"/>
    </row>
    <row r="710" s="105" customFormat="1" ht="12.75">
      <c r="D710" s="125"/>
    </row>
    <row r="711" s="105" customFormat="1" ht="12.75">
      <c r="D711" s="125"/>
    </row>
    <row r="712" s="105" customFormat="1" ht="12.75">
      <c r="D712" s="125"/>
    </row>
    <row r="713" s="105" customFormat="1" ht="12.75">
      <c r="D713" s="125"/>
    </row>
    <row r="714" s="105" customFormat="1" ht="12.75">
      <c r="D714" s="125"/>
    </row>
    <row r="715" s="105" customFormat="1" ht="12.75">
      <c r="D715" s="125"/>
    </row>
    <row r="716" s="105" customFormat="1" ht="12.75">
      <c r="D716" s="125"/>
    </row>
    <row r="717" s="105" customFormat="1" ht="12.75">
      <c r="D717" s="125"/>
    </row>
    <row r="718" s="105" customFormat="1" ht="12.75">
      <c r="D718" s="125"/>
    </row>
    <row r="719" s="105" customFormat="1" ht="12.75">
      <c r="D719" s="125"/>
    </row>
    <row r="720" s="105" customFormat="1" ht="12.75">
      <c r="D720" s="125"/>
    </row>
    <row r="721" s="105" customFormat="1" ht="12.75">
      <c r="D721" s="125"/>
    </row>
    <row r="722" s="105" customFormat="1" ht="12.75">
      <c r="D722" s="125"/>
    </row>
    <row r="723" s="105" customFormat="1" ht="12.75">
      <c r="D723" s="125"/>
    </row>
    <row r="724" s="105" customFormat="1" ht="12.75">
      <c r="D724" s="125"/>
    </row>
    <row r="725" s="105" customFormat="1" ht="12.75">
      <c r="D725" s="125"/>
    </row>
    <row r="726" s="105" customFormat="1" ht="12.75">
      <c r="D726" s="125"/>
    </row>
    <row r="727" s="105" customFormat="1" ht="12.75">
      <c r="D727" s="125"/>
    </row>
    <row r="728" s="105" customFormat="1" ht="12.75">
      <c r="D728" s="125"/>
    </row>
    <row r="729" s="105" customFormat="1" ht="12.75">
      <c r="D729" s="125"/>
    </row>
    <row r="730" s="105" customFormat="1" ht="12.75">
      <c r="D730" s="125"/>
    </row>
    <row r="731" s="105" customFormat="1" ht="12.75">
      <c r="D731" s="125"/>
    </row>
    <row r="732" s="105" customFormat="1" ht="12.75">
      <c r="D732" s="125"/>
    </row>
    <row r="733" s="105" customFormat="1" ht="12.75">
      <c r="D733" s="125"/>
    </row>
    <row r="734" s="105" customFormat="1" ht="12.75">
      <c r="D734" s="125"/>
    </row>
    <row r="735" s="105" customFormat="1" ht="12.75">
      <c r="D735" s="125"/>
    </row>
    <row r="736" s="105" customFormat="1" ht="12.75">
      <c r="D736" s="125"/>
    </row>
    <row r="737" s="105" customFormat="1" ht="12.75">
      <c r="D737" s="125"/>
    </row>
    <row r="738" s="105" customFormat="1" ht="12.75">
      <c r="D738" s="125"/>
    </row>
    <row r="739" s="105" customFormat="1" ht="12.75">
      <c r="D739" s="125"/>
    </row>
    <row r="740" s="105" customFormat="1" ht="12.75">
      <c r="D740" s="125"/>
    </row>
    <row r="741" s="105" customFormat="1" ht="12.75">
      <c r="D741" s="125"/>
    </row>
    <row r="742" s="105" customFormat="1" ht="12.75">
      <c r="D742" s="125"/>
    </row>
    <row r="743" s="105" customFormat="1" ht="12.75">
      <c r="D743" s="125"/>
    </row>
    <row r="744" s="105" customFormat="1" ht="12.75">
      <c r="D744" s="125"/>
    </row>
    <row r="745" s="105" customFormat="1" ht="12.75">
      <c r="D745" s="125"/>
    </row>
    <row r="746" s="105" customFormat="1" ht="12.75">
      <c r="D746" s="125"/>
    </row>
    <row r="747" s="105" customFormat="1" ht="12.75">
      <c r="D747" s="125"/>
    </row>
    <row r="748" s="105" customFormat="1" ht="12.75">
      <c r="D748" s="125"/>
    </row>
    <row r="749" s="105" customFormat="1" ht="12.75">
      <c r="D749" s="125"/>
    </row>
    <row r="750" s="105" customFormat="1" ht="12.75">
      <c r="D750" s="125"/>
    </row>
    <row r="751" s="105" customFormat="1" ht="12.75">
      <c r="D751" s="125"/>
    </row>
    <row r="752" s="105" customFormat="1" ht="12.75">
      <c r="D752" s="125"/>
    </row>
    <row r="753" s="105" customFormat="1" ht="12.75">
      <c r="D753" s="125"/>
    </row>
    <row r="754" s="105" customFormat="1" ht="12.75">
      <c r="D754" s="125"/>
    </row>
    <row r="755" s="105" customFormat="1" ht="12.75">
      <c r="D755" s="125"/>
    </row>
    <row r="756" s="105" customFormat="1" ht="12.75">
      <c r="D756" s="125"/>
    </row>
    <row r="757" s="105" customFormat="1" ht="12.75">
      <c r="D757" s="125"/>
    </row>
    <row r="758" s="105" customFormat="1" ht="12.75">
      <c r="D758" s="125"/>
    </row>
    <row r="759" s="105" customFormat="1" ht="12.75">
      <c r="D759" s="125"/>
    </row>
    <row r="760" s="105" customFormat="1" ht="12.75">
      <c r="D760" s="125"/>
    </row>
    <row r="761" s="105" customFormat="1" ht="12.75">
      <c r="D761" s="125"/>
    </row>
    <row r="762" s="105" customFormat="1" ht="12.75">
      <c r="D762" s="125"/>
    </row>
    <row r="763" s="105" customFormat="1" ht="12.75">
      <c r="D763" s="125"/>
    </row>
    <row r="764" s="105" customFormat="1" ht="12.75">
      <c r="D764" s="125"/>
    </row>
    <row r="765" s="105" customFormat="1" ht="12.75">
      <c r="D765" s="125"/>
    </row>
    <row r="766" s="105" customFormat="1" ht="12.75">
      <c r="D766" s="125"/>
    </row>
    <row r="767" s="105" customFormat="1" ht="12.75">
      <c r="D767" s="125"/>
    </row>
    <row r="768" s="105" customFormat="1" ht="12.75">
      <c r="D768" s="125"/>
    </row>
    <row r="769" s="105" customFormat="1" ht="12.75">
      <c r="D769" s="125"/>
    </row>
    <row r="770" s="105" customFormat="1" ht="12.75">
      <c r="D770" s="125"/>
    </row>
    <row r="771" s="105" customFormat="1" ht="12.75">
      <c r="D771" s="125"/>
    </row>
    <row r="772" s="105" customFormat="1" ht="12.75">
      <c r="D772" s="125"/>
    </row>
    <row r="773" s="105" customFormat="1" ht="12.75">
      <c r="D773" s="125"/>
    </row>
    <row r="774" s="105" customFormat="1" ht="12.75">
      <c r="D774" s="125"/>
    </row>
    <row r="775" s="105" customFormat="1" ht="12.75">
      <c r="D775" s="125"/>
    </row>
    <row r="776" s="105" customFormat="1" ht="12.75">
      <c r="D776" s="125"/>
    </row>
    <row r="777" s="105" customFormat="1" ht="12.75">
      <c r="D777" s="125"/>
    </row>
    <row r="778" s="105" customFormat="1" ht="12.75">
      <c r="D778" s="125"/>
    </row>
    <row r="779" s="105" customFormat="1" ht="12.75">
      <c r="D779" s="125"/>
    </row>
    <row r="780" s="105" customFormat="1" ht="12.75">
      <c r="D780" s="125"/>
    </row>
    <row r="781" s="105" customFormat="1" ht="12.75">
      <c r="D781" s="125"/>
    </row>
    <row r="782" s="105" customFormat="1" ht="12.75">
      <c r="D782" s="125"/>
    </row>
    <row r="783" s="105" customFormat="1" ht="12.75">
      <c r="D783" s="125"/>
    </row>
    <row r="784" s="105" customFormat="1" ht="12.75">
      <c r="D784" s="125"/>
    </row>
    <row r="785" s="105" customFormat="1" ht="12.75">
      <c r="D785" s="125"/>
    </row>
    <row r="786" s="105" customFormat="1" ht="12.75">
      <c r="D786" s="125"/>
    </row>
    <row r="787" s="105" customFormat="1" ht="12.75">
      <c r="D787" s="125"/>
    </row>
    <row r="788" s="105" customFormat="1" ht="12.75">
      <c r="D788" s="125"/>
    </row>
    <row r="789" s="105" customFormat="1" ht="12.75">
      <c r="D789" s="125"/>
    </row>
    <row r="790" s="105" customFormat="1" ht="12.75">
      <c r="D790" s="125"/>
    </row>
    <row r="791" s="105" customFormat="1" ht="12.75">
      <c r="D791" s="125"/>
    </row>
    <row r="792" s="105" customFormat="1" ht="12.75">
      <c r="D792" s="125"/>
    </row>
    <row r="793" s="105" customFormat="1" ht="12.75">
      <c r="D793" s="125"/>
    </row>
    <row r="794" s="105" customFormat="1" ht="12.75">
      <c r="D794" s="125"/>
    </row>
    <row r="795" s="105" customFormat="1" ht="12.75">
      <c r="D795" s="125"/>
    </row>
    <row r="796" s="105" customFormat="1" ht="12.75">
      <c r="D796" s="125"/>
    </row>
    <row r="797" s="105" customFormat="1" ht="12.75">
      <c r="D797" s="125"/>
    </row>
    <row r="798" s="105" customFormat="1" ht="12.75">
      <c r="D798" s="125"/>
    </row>
    <row r="799" s="105" customFormat="1" ht="12.75">
      <c r="D799" s="125"/>
    </row>
    <row r="800" s="105" customFormat="1" ht="12.75">
      <c r="D800" s="125"/>
    </row>
    <row r="801" s="105" customFormat="1" ht="12.75">
      <c r="D801" s="125"/>
    </row>
    <row r="802" s="105" customFormat="1" ht="12.75">
      <c r="D802" s="125"/>
    </row>
    <row r="803" s="105" customFormat="1" ht="12.75">
      <c r="D803" s="125"/>
    </row>
    <row r="804" s="105" customFormat="1" ht="12.75">
      <c r="D804" s="125"/>
    </row>
    <row r="805" s="105" customFormat="1" ht="12.75">
      <c r="D805" s="125"/>
    </row>
    <row r="806" s="105" customFormat="1" ht="12.75">
      <c r="D806" s="125"/>
    </row>
    <row r="807" s="105" customFormat="1" ht="12.75">
      <c r="D807" s="125"/>
    </row>
    <row r="808" s="105" customFormat="1" ht="12.75">
      <c r="D808" s="125"/>
    </row>
    <row r="809" s="105" customFormat="1" ht="12.75">
      <c r="D809" s="125"/>
    </row>
    <row r="810" s="105" customFormat="1" ht="12.75">
      <c r="D810" s="125"/>
    </row>
    <row r="811" s="105" customFormat="1" ht="12.75">
      <c r="D811" s="125"/>
    </row>
    <row r="812" s="105" customFormat="1" ht="12.75">
      <c r="D812" s="125"/>
    </row>
    <row r="813" s="105" customFormat="1" ht="12.75">
      <c r="D813" s="125"/>
    </row>
    <row r="814" s="105" customFormat="1" ht="12.75">
      <c r="D814" s="125"/>
    </row>
    <row r="815" s="105" customFormat="1" ht="12.75">
      <c r="D815" s="125"/>
    </row>
    <row r="816" s="105" customFormat="1" ht="12.75">
      <c r="D816" s="125"/>
    </row>
    <row r="817" s="105" customFormat="1" ht="12.75">
      <c r="D817" s="125"/>
    </row>
    <row r="818" s="105" customFormat="1" ht="12.75">
      <c r="D818" s="125"/>
    </row>
    <row r="819" s="105" customFormat="1" ht="12.75">
      <c r="D819" s="125"/>
    </row>
    <row r="820" s="105" customFormat="1" ht="12.75">
      <c r="D820" s="125"/>
    </row>
    <row r="821" s="105" customFormat="1" ht="12.75">
      <c r="D821" s="125"/>
    </row>
    <row r="822" s="105" customFormat="1" ht="12.75">
      <c r="D822" s="125"/>
    </row>
    <row r="823" s="105" customFormat="1" ht="12.75">
      <c r="D823" s="125"/>
    </row>
    <row r="824" s="105" customFormat="1" ht="12.75">
      <c r="D824" s="125"/>
    </row>
    <row r="825" s="105" customFormat="1" ht="12.75">
      <c r="D825" s="125"/>
    </row>
    <row r="826" s="105" customFormat="1" ht="12.75">
      <c r="D826" s="125"/>
    </row>
    <row r="827" s="105" customFormat="1" ht="12.75">
      <c r="D827" s="125"/>
    </row>
    <row r="828" s="105" customFormat="1" ht="12.75">
      <c r="D828" s="125"/>
    </row>
    <row r="829" s="105" customFormat="1" ht="12.75">
      <c r="D829" s="125"/>
    </row>
    <row r="830" s="105" customFormat="1" ht="12.75">
      <c r="D830" s="125"/>
    </row>
    <row r="831" s="105" customFormat="1" ht="12.75">
      <c r="D831" s="125"/>
    </row>
    <row r="832" s="105" customFormat="1" ht="12.75">
      <c r="D832" s="125"/>
    </row>
    <row r="833" s="105" customFormat="1" ht="12.75">
      <c r="D833" s="125"/>
    </row>
    <row r="834" s="105" customFormat="1" ht="12.75">
      <c r="D834" s="125"/>
    </row>
    <row r="835" s="105" customFormat="1" ht="12.75">
      <c r="D835" s="125"/>
    </row>
    <row r="836" s="105" customFormat="1" ht="12.75">
      <c r="D836" s="125"/>
    </row>
    <row r="837" s="105" customFormat="1" ht="12.75">
      <c r="D837" s="125"/>
    </row>
    <row r="838" s="105" customFormat="1" ht="12.75">
      <c r="D838" s="125"/>
    </row>
    <row r="839" s="105" customFormat="1" ht="12.75">
      <c r="D839" s="125"/>
    </row>
    <row r="840" s="105" customFormat="1" ht="12.75">
      <c r="D840" s="125"/>
    </row>
    <row r="841" s="105" customFormat="1" ht="12.75">
      <c r="D841" s="125"/>
    </row>
    <row r="842" s="105" customFormat="1" ht="12.75">
      <c r="D842" s="125"/>
    </row>
    <row r="843" s="105" customFormat="1" ht="12.75">
      <c r="D843" s="125"/>
    </row>
    <row r="844" s="105" customFormat="1" ht="12.75">
      <c r="D844" s="125"/>
    </row>
    <row r="845" s="105" customFormat="1" ht="12.75">
      <c r="D845" s="125"/>
    </row>
    <row r="846" s="105" customFormat="1" ht="12.75">
      <c r="D846" s="125"/>
    </row>
    <row r="847" s="105" customFormat="1" ht="12.75">
      <c r="D847" s="125"/>
    </row>
    <row r="848" s="105" customFormat="1" ht="12.75">
      <c r="D848" s="125"/>
    </row>
    <row r="849" s="105" customFormat="1" ht="12.75">
      <c r="D849" s="125"/>
    </row>
    <row r="850" s="105" customFormat="1" ht="12.75">
      <c r="D850" s="125"/>
    </row>
    <row r="851" s="105" customFormat="1" ht="12.75">
      <c r="D851" s="125"/>
    </row>
    <row r="852" s="105" customFormat="1" ht="12.75">
      <c r="D852" s="125"/>
    </row>
    <row r="853" s="105" customFormat="1" ht="12.75">
      <c r="D853" s="125"/>
    </row>
    <row r="854" s="105" customFormat="1" ht="12.75">
      <c r="D854" s="125"/>
    </row>
    <row r="855" s="105" customFormat="1" ht="12.75">
      <c r="D855" s="125"/>
    </row>
    <row r="856" s="105" customFormat="1" ht="12.75">
      <c r="D856" s="125"/>
    </row>
    <row r="857" s="105" customFormat="1" ht="12.75">
      <c r="D857" s="125"/>
    </row>
    <row r="858" s="105" customFormat="1" ht="12.75">
      <c r="D858" s="125"/>
    </row>
    <row r="859" s="105" customFormat="1" ht="12.75">
      <c r="D859" s="125"/>
    </row>
    <row r="860" s="105" customFormat="1" ht="12.75">
      <c r="D860" s="125"/>
    </row>
    <row r="861" s="105" customFormat="1" ht="12.75">
      <c r="D861" s="125"/>
    </row>
    <row r="862" s="105" customFormat="1" ht="12.75">
      <c r="D862" s="125"/>
    </row>
    <row r="863" s="105" customFormat="1" ht="12.75">
      <c r="D863" s="125"/>
    </row>
    <row r="864" s="105" customFormat="1" ht="12.75">
      <c r="D864" s="125"/>
    </row>
    <row r="865" s="105" customFormat="1" ht="12.75">
      <c r="D865" s="125"/>
    </row>
    <row r="866" s="105" customFormat="1" ht="12.75">
      <c r="D866" s="125"/>
    </row>
    <row r="867" s="105" customFormat="1" ht="12.75">
      <c r="D867" s="125"/>
    </row>
    <row r="868" s="105" customFormat="1" ht="12.75">
      <c r="D868" s="125"/>
    </row>
    <row r="869" s="105" customFormat="1" ht="12.75">
      <c r="D869" s="125"/>
    </row>
    <row r="870" s="105" customFormat="1" ht="12.75">
      <c r="D870" s="125"/>
    </row>
    <row r="871" s="105" customFormat="1" ht="12.75">
      <c r="D871" s="125"/>
    </row>
    <row r="872" s="105" customFormat="1" ht="12.75">
      <c r="D872" s="125"/>
    </row>
    <row r="873" s="105" customFormat="1" ht="12.75">
      <c r="D873" s="125"/>
    </row>
    <row r="874" s="105" customFormat="1" ht="12.75">
      <c r="D874" s="125"/>
    </row>
    <row r="875" s="105" customFormat="1" ht="12.75">
      <c r="D875" s="125"/>
    </row>
    <row r="876" s="105" customFormat="1" ht="12.75">
      <c r="D876" s="125"/>
    </row>
    <row r="877" s="105" customFormat="1" ht="12.75">
      <c r="D877" s="125"/>
    </row>
    <row r="878" s="105" customFormat="1" ht="12.75">
      <c r="D878" s="125"/>
    </row>
    <row r="879" s="105" customFormat="1" ht="12.75">
      <c r="D879" s="125"/>
    </row>
    <row r="880" s="105" customFormat="1" ht="12.75">
      <c r="D880" s="125"/>
    </row>
    <row r="881" s="105" customFormat="1" ht="12.75">
      <c r="D881" s="125"/>
    </row>
    <row r="882" s="105" customFormat="1" ht="12.75">
      <c r="D882" s="125"/>
    </row>
    <row r="883" s="105" customFormat="1" ht="12.75">
      <c r="D883" s="125"/>
    </row>
    <row r="884" s="105" customFormat="1" ht="12.75">
      <c r="D884" s="125"/>
    </row>
    <row r="885" s="105" customFormat="1" ht="12.75">
      <c r="D885" s="125"/>
    </row>
    <row r="886" s="105" customFormat="1" ht="12.75">
      <c r="D886" s="125"/>
    </row>
    <row r="887" s="105" customFormat="1" ht="12.75">
      <c r="D887" s="125"/>
    </row>
    <row r="888" s="105" customFormat="1" ht="12.75">
      <c r="D888" s="125"/>
    </row>
    <row r="889" s="105" customFormat="1" ht="12.75">
      <c r="D889" s="125"/>
    </row>
    <row r="890" s="105" customFormat="1" ht="12.75">
      <c r="D890" s="125"/>
    </row>
    <row r="891" s="105" customFormat="1" ht="12.75">
      <c r="D891" s="125"/>
    </row>
    <row r="892" s="105" customFormat="1" ht="12.75">
      <c r="D892" s="125"/>
    </row>
    <row r="893" s="105" customFormat="1" ht="12.75">
      <c r="D893" s="125"/>
    </row>
    <row r="894" s="105" customFormat="1" ht="12.75">
      <c r="D894" s="125"/>
    </row>
    <row r="895" s="105" customFormat="1" ht="12.75">
      <c r="D895" s="125"/>
    </row>
    <row r="896" s="105" customFormat="1" ht="12.75">
      <c r="D896" s="125"/>
    </row>
    <row r="897" s="105" customFormat="1" ht="12.75">
      <c r="D897" s="125"/>
    </row>
    <row r="898" s="105" customFormat="1" ht="12.75">
      <c r="D898" s="125"/>
    </row>
    <row r="899" s="105" customFormat="1" ht="12.75">
      <c r="D899" s="125"/>
    </row>
    <row r="900" s="105" customFormat="1" ht="12.75">
      <c r="D900" s="125"/>
    </row>
    <row r="901" s="105" customFormat="1" ht="12.75">
      <c r="D901" s="125"/>
    </row>
    <row r="902" s="105" customFormat="1" ht="12.75">
      <c r="D902" s="125"/>
    </row>
    <row r="903" s="105" customFormat="1" ht="12.75">
      <c r="D903" s="125"/>
    </row>
    <row r="904" s="105" customFormat="1" ht="12.75">
      <c r="D904" s="125"/>
    </row>
    <row r="905" s="105" customFormat="1" ht="12.75">
      <c r="D905" s="125"/>
    </row>
    <row r="906" s="105" customFormat="1" ht="12.75">
      <c r="D906" s="125"/>
    </row>
    <row r="907" s="105" customFormat="1" ht="12.75">
      <c r="D907" s="125"/>
    </row>
    <row r="908" s="105" customFormat="1" ht="12.75">
      <c r="D908" s="125"/>
    </row>
    <row r="909" s="105" customFormat="1" ht="12.75">
      <c r="D909" s="125"/>
    </row>
    <row r="910" s="105" customFormat="1" ht="12.75">
      <c r="D910" s="125"/>
    </row>
    <row r="911" s="105" customFormat="1" ht="12.75">
      <c r="D911" s="125"/>
    </row>
    <row r="912" s="105" customFormat="1" ht="12.75">
      <c r="D912" s="125"/>
    </row>
    <row r="913" s="105" customFormat="1" ht="12.75">
      <c r="D913" s="125"/>
    </row>
    <row r="914" s="105" customFormat="1" ht="12.75">
      <c r="D914" s="125"/>
    </row>
    <row r="915" s="105" customFormat="1" ht="12.75">
      <c r="D915" s="125"/>
    </row>
    <row r="916" s="105" customFormat="1" ht="12.75">
      <c r="D916" s="125"/>
    </row>
    <row r="917" s="105" customFormat="1" ht="12.75">
      <c r="D917" s="125"/>
    </row>
    <row r="918" s="105" customFormat="1" ht="12.75">
      <c r="D918" s="125"/>
    </row>
    <row r="919" s="105" customFormat="1" ht="12.75">
      <c r="D919" s="125"/>
    </row>
    <row r="920" s="105" customFormat="1" ht="12.75">
      <c r="D920" s="125"/>
    </row>
    <row r="921" s="105" customFormat="1" ht="12.75">
      <c r="D921" s="125"/>
    </row>
    <row r="922" s="105" customFormat="1" ht="12.75">
      <c r="D922" s="125"/>
    </row>
    <row r="923" s="105" customFormat="1" ht="12.75">
      <c r="D923" s="125"/>
    </row>
    <row r="924" s="105" customFormat="1" ht="12.75">
      <c r="D924" s="125"/>
    </row>
    <row r="925" s="105" customFormat="1" ht="12.75">
      <c r="D925" s="125"/>
    </row>
    <row r="926" s="105" customFormat="1" ht="12.75">
      <c r="D926" s="125"/>
    </row>
    <row r="927" s="105" customFormat="1" ht="12.75">
      <c r="D927" s="125"/>
    </row>
    <row r="928" s="105" customFormat="1" ht="12.75">
      <c r="D928" s="125"/>
    </row>
    <row r="929" s="105" customFormat="1" ht="12.75">
      <c r="D929" s="125"/>
    </row>
    <row r="930" s="105" customFormat="1" ht="12.75">
      <c r="D930" s="125"/>
    </row>
    <row r="931" s="105" customFormat="1" ht="12.75">
      <c r="D931" s="125"/>
    </row>
    <row r="932" s="105" customFormat="1" ht="12.75">
      <c r="D932" s="125"/>
    </row>
    <row r="933" s="105" customFormat="1" ht="12.75">
      <c r="D933" s="125"/>
    </row>
    <row r="934" s="105" customFormat="1" ht="12.75">
      <c r="D934" s="125"/>
    </row>
    <row r="935" s="105" customFormat="1" ht="12.75">
      <c r="D935" s="125"/>
    </row>
    <row r="936" s="105" customFormat="1" ht="12.75">
      <c r="D936" s="125"/>
    </row>
    <row r="937" s="105" customFormat="1" ht="12.75">
      <c r="D937" s="125"/>
    </row>
    <row r="938" s="105" customFormat="1" ht="12.75">
      <c r="D938" s="125"/>
    </row>
    <row r="939" s="105" customFormat="1" ht="12.75">
      <c r="D939" s="125"/>
    </row>
    <row r="940" s="105" customFormat="1" ht="12.75">
      <c r="D940" s="125"/>
    </row>
    <row r="941" s="105" customFormat="1" ht="12.75">
      <c r="D941" s="125"/>
    </row>
    <row r="942" s="105" customFormat="1" ht="12.75">
      <c r="D942" s="125"/>
    </row>
    <row r="943" s="105" customFormat="1" ht="12.75">
      <c r="D943" s="125"/>
    </row>
    <row r="944" s="105" customFormat="1" ht="12.75">
      <c r="D944" s="125"/>
    </row>
    <row r="945" s="105" customFormat="1" ht="12.75">
      <c r="D945" s="125"/>
    </row>
    <row r="946" s="105" customFormat="1" ht="12.75">
      <c r="D946" s="125"/>
    </row>
    <row r="947" s="105" customFormat="1" ht="12.75">
      <c r="D947" s="125"/>
    </row>
    <row r="948" s="105" customFormat="1" ht="12.75">
      <c r="D948" s="125"/>
    </row>
  </sheetData>
  <sheetProtection sheet="1" objects="1" scenarios="1"/>
  <printOptions/>
  <pageMargins left="0.5" right="0.5" top="1" bottom="1" header="0.5" footer="0.5"/>
  <pageSetup blackAndWhite="1" draft="1" fitToHeight="1" fitToWidth="1" horizontalDpi="300" verticalDpi="300" orientation="landscape" scale="86" r:id="rId3"/>
  <headerFooter alignWithMargins="0">
    <oddHeader>&amp;CMldg Calculator</oddHeader>
    <oddFooter>&amp;L&amp;A&amp;C&amp;D</oddFooter>
  </headerFooter>
  <legacyDrawing r:id="rId2"/>
</worksheet>
</file>

<file path=xl/worksheets/sheet4.xml><?xml version="1.0" encoding="utf-8"?>
<worksheet xmlns="http://schemas.openxmlformats.org/spreadsheetml/2006/main" xmlns:r="http://schemas.openxmlformats.org/officeDocument/2006/relationships">
  <sheetPr codeName="Sheet3">
    <pageSetUpPr fitToPage="1"/>
  </sheetPr>
  <dimension ref="A1:IR948"/>
  <sheetViews>
    <sheetView showRowColHeaders="0" showZeros="0" workbookViewId="0" topLeftCell="A1">
      <selection activeCell="D5" sqref="D5"/>
    </sheetView>
  </sheetViews>
  <sheetFormatPr defaultColWidth="9.140625" defaultRowHeight="12.75"/>
  <cols>
    <col min="1" max="1" width="0.85546875" style="106" customWidth="1"/>
    <col min="2" max="2" width="2.28125" style="106" customWidth="1"/>
    <col min="3" max="3" width="0.2890625" style="106" customWidth="1"/>
    <col min="4" max="4" width="8.57421875" style="119" bestFit="1" customWidth="1"/>
    <col min="5" max="20" width="8.7109375" style="106" customWidth="1"/>
    <col min="21" max="48" width="8.7109375" style="105" customWidth="1"/>
    <col min="49" max="59" width="9.140625" style="105" customWidth="1"/>
    <col min="60" max="16384" width="9.140625" style="106" customWidth="1"/>
  </cols>
  <sheetData>
    <row r="1" spans="1:25" ht="3.75" customHeight="1" thickBot="1">
      <c r="A1" s="143"/>
      <c r="B1" s="143"/>
      <c r="C1" s="143"/>
      <c r="D1" s="144"/>
      <c r="E1" s="143"/>
      <c r="F1" s="143"/>
      <c r="G1" s="143"/>
      <c r="H1" s="143"/>
      <c r="I1" s="143"/>
      <c r="J1" s="143"/>
      <c r="K1" s="143"/>
      <c r="L1" s="143"/>
      <c r="M1" s="143"/>
      <c r="N1" s="143"/>
      <c r="O1" s="143"/>
      <c r="P1" s="143"/>
      <c r="Q1" s="143"/>
      <c r="R1" s="143"/>
      <c r="S1" s="143"/>
      <c r="T1" s="143"/>
      <c r="U1" s="143"/>
      <c r="V1" s="143"/>
      <c r="W1" s="143"/>
      <c r="X1" s="143"/>
      <c r="Y1" s="143"/>
    </row>
    <row r="2" spans="1:21" ht="20.25">
      <c r="A2" s="103"/>
      <c r="B2" s="145"/>
      <c r="C2" s="133"/>
      <c r="D2" s="134"/>
      <c r="E2" s="135"/>
      <c r="F2" s="135" t="str">
        <f>Species.</f>
        <v>4/4 Red Oak</v>
      </c>
      <c r="G2" s="135"/>
      <c r="H2" s="161" t="s">
        <v>14</v>
      </c>
      <c r="I2" s="133"/>
      <c r="J2" s="133"/>
      <c r="K2" s="133"/>
      <c r="L2" s="133"/>
      <c r="M2" s="133"/>
      <c r="N2" s="133"/>
      <c r="O2" s="133"/>
      <c r="P2" s="133"/>
      <c r="Q2" s="133"/>
      <c r="R2" s="133"/>
      <c r="S2" s="160"/>
      <c r="T2" s="139"/>
      <c r="U2" s="103"/>
    </row>
    <row r="3" spans="1:252" s="117" customFormat="1" ht="15">
      <c r="A3" s="107"/>
      <c r="B3" s="130"/>
      <c r="C3" s="109"/>
      <c r="D3" s="110"/>
      <c r="E3" s="111"/>
      <c r="F3" s="111"/>
      <c r="G3" s="111"/>
      <c r="H3" s="111"/>
      <c r="I3" s="111"/>
      <c r="J3" s="111"/>
      <c r="K3" s="112"/>
      <c r="L3" s="113"/>
      <c r="M3" s="111"/>
      <c r="N3" s="111"/>
      <c r="O3" s="111"/>
      <c r="P3" s="111"/>
      <c r="Q3" s="111"/>
      <c r="R3" s="111"/>
      <c r="S3" s="111"/>
      <c r="T3" s="140"/>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c r="DX3" s="116"/>
      <c r="DY3" s="116"/>
      <c r="DZ3" s="116"/>
      <c r="EA3" s="116"/>
      <c r="EB3" s="116"/>
      <c r="EC3" s="116"/>
      <c r="ED3" s="116"/>
      <c r="EE3" s="116"/>
      <c r="EF3" s="116"/>
      <c r="EG3" s="116"/>
      <c r="EH3" s="116"/>
      <c r="EI3" s="116"/>
      <c r="EJ3" s="116"/>
      <c r="EK3" s="116"/>
      <c r="EL3" s="116"/>
      <c r="EM3" s="116"/>
      <c r="EN3" s="116"/>
      <c r="EO3" s="116"/>
      <c r="EP3" s="116"/>
      <c r="EQ3" s="116"/>
      <c r="ER3" s="116"/>
      <c r="ES3" s="116"/>
      <c r="ET3" s="116"/>
      <c r="EU3" s="116"/>
      <c r="EV3" s="116"/>
      <c r="EW3" s="116"/>
      <c r="EX3" s="116"/>
      <c r="EY3" s="116"/>
      <c r="EZ3" s="116"/>
      <c r="FA3" s="116"/>
      <c r="FB3" s="116"/>
      <c r="FC3" s="116"/>
      <c r="FD3" s="116"/>
      <c r="FE3" s="116"/>
      <c r="FF3" s="116"/>
      <c r="FG3" s="116"/>
      <c r="FH3" s="116"/>
      <c r="FI3" s="116"/>
      <c r="FJ3" s="116"/>
      <c r="FK3" s="116"/>
      <c r="FL3" s="116"/>
      <c r="FM3" s="116"/>
      <c r="FN3" s="116"/>
      <c r="FO3" s="116"/>
      <c r="FP3" s="116"/>
      <c r="FQ3" s="116"/>
      <c r="FR3" s="116"/>
      <c r="FS3" s="116"/>
      <c r="FT3" s="116"/>
      <c r="FU3" s="116"/>
      <c r="FV3" s="116"/>
      <c r="FW3" s="116"/>
      <c r="FX3" s="116"/>
      <c r="FY3" s="116"/>
      <c r="FZ3" s="116"/>
      <c r="GA3" s="116"/>
      <c r="GB3" s="116"/>
      <c r="GC3" s="116"/>
      <c r="GD3" s="116"/>
      <c r="GE3" s="116"/>
      <c r="GF3" s="116"/>
      <c r="GG3" s="116"/>
      <c r="GH3" s="116"/>
      <c r="GI3" s="116"/>
      <c r="GJ3" s="116"/>
      <c r="GK3" s="116"/>
      <c r="GL3" s="116"/>
      <c r="GM3" s="116"/>
      <c r="GN3" s="116"/>
      <c r="GO3" s="116"/>
      <c r="GP3" s="116"/>
      <c r="GQ3" s="116"/>
      <c r="GR3" s="116"/>
      <c r="GS3" s="116"/>
      <c r="GT3" s="116"/>
      <c r="GU3" s="116"/>
      <c r="GV3" s="116"/>
      <c r="GW3" s="116"/>
      <c r="GX3" s="116"/>
      <c r="GY3" s="116"/>
      <c r="GZ3" s="116"/>
      <c r="HA3" s="116"/>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row>
    <row r="4" spans="1:252" s="119" customFormat="1" ht="15" customHeight="1">
      <c r="A4" s="104"/>
      <c r="B4" s="131"/>
      <c r="C4" s="127"/>
      <c r="D4" s="146" t="s">
        <v>3</v>
      </c>
      <c r="E4" s="162">
        <v>0.25</v>
      </c>
      <c r="F4" s="162">
        <v>0.5</v>
      </c>
      <c r="G4" s="162">
        <v>0.75</v>
      </c>
      <c r="H4" s="162">
        <v>1</v>
      </c>
      <c r="I4" s="162">
        <v>1.25</v>
      </c>
      <c r="J4" s="162">
        <v>1.5</v>
      </c>
      <c r="K4" s="162">
        <v>1.75</v>
      </c>
      <c r="L4" s="162">
        <v>2</v>
      </c>
      <c r="M4" s="162">
        <v>2.25</v>
      </c>
      <c r="N4" s="162">
        <v>2.5</v>
      </c>
      <c r="O4" s="162">
        <v>2.75</v>
      </c>
      <c r="P4" s="162">
        <v>3</v>
      </c>
      <c r="Q4" s="162">
        <v>3.25</v>
      </c>
      <c r="R4" s="162">
        <v>3.5</v>
      </c>
      <c r="S4" s="162">
        <v>3.75</v>
      </c>
      <c r="T4" s="140"/>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05"/>
      <c r="BC4" s="105"/>
      <c r="BD4" s="105"/>
      <c r="BE4" s="105"/>
      <c r="BF4" s="105"/>
      <c r="BG4" s="105"/>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row>
    <row r="5" spans="1:252" s="119" customFormat="1" ht="15" customHeight="1">
      <c r="A5" s="104"/>
      <c r="B5" s="131"/>
      <c r="C5" s="120"/>
      <c r="D5" s="163">
        <v>50</v>
      </c>
      <c r="E5" s="122">
        <f aca="true" t="shared" si="0" ref="E5:E11">((VLOOKUP(Species.,Lumber,2,FALSE)*IF(E$4&lt;Cutoff,1,Upcharge+1)+Plane)*(CEILING(Thickness.,0.25)+0.25)*(Waste+1)*(E$4+Added)/12+VLOOKUP($H$2,Types,3,FALSE)+((VLOOKUP($H$2,Types,2,FALSE)+IF($H$2=Mldg.,(Template+(Knives*E$4))*VLOOKUP(class.,Class,2,FALSE),IF($H$2=Crown.,(Template+(Knives*E$4))*VLOOKUP(class.,Class,2,FALSE),0)))/$D5))*(mup+1)</f>
        <v>2.3285590277777777</v>
      </c>
      <c r="F5" s="122">
        <f aca="true" t="shared" si="1" ref="F5:S11">((VLOOKUP(Species.,Lumber,2,FALSE)*IF(F$4&lt;Cutoff,1,Upcharge+1)+Plane)*(CEILING(Thickness.,0.25)+0.25)*(Waste+1)*(F$4+Added)/12+VLOOKUP($H$2,Types,3,FALSE)+((VLOOKUP($H$2,Types,2,FALSE)+IF($H$2=Mldg.,(Template+(Knives*F$4))*VLOOKUP(class.,Class,2,FALSE),IF($H$2=Crown.,(Template+(Knives*F$4))*VLOOKUP(class.,Class,2,FALSE),0)))/$D5))*(mup+1)</f>
        <v>2.4113715277777774</v>
      </c>
      <c r="G5" s="122">
        <f t="shared" si="1"/>
        <v>2.4941840277777776</v>
      </c>
      <c r="H5" s="122">
        <f t="shared" si="1"/>
        <v>2.5769965277777773</v>
      </c>
      <c r="I5" s="122">
        <f t="shared" si="1"/>
        <v>2.6598090277777775</v>
      </c>
      <c r="J5" s="122">
        <f t="shared" si="1"/>
        <v>2.7426215277777777</v>
      </c>
      <c r="K5" s="122">
        <f t="shared" si="1"/>
        <v>2.825434027777778</v>
      </c>
      <c r="L5" s="122">
        <f t="shared" si="1"/>
        <v>2.9082465277777776</v>
      </c>
      <c r="M5" s="122">
        <f t="shared" si="1"/>
        <v>2.9910590277777778</v>
      </c>
      <c r="N5" s="122">
        <f t="shared" si="1"/>
        <v>3.0738715277777775</v>
      </c>
      <c r="O5" s="122">
        <f t="shared" si="1"/>
        <v>3.1566840277777777</v>
      </c>
      <c r="P5" s="122">
        <f t="shared" si="1"/>
        <v>3.239496527777778</v>
      </c>
      <c r="Q5" s="122">
        <f t="shared" si="1"/>
        <v>3.322309027777778</v>
      </c>
      <c r="R5" s="122">
        <f t="shared" si="1"/>
        <v>3.4051215277777773</v>
      </c>
      <c r="S5" s="122">
        <f t="shared" si="1"/>
        <v>3.4879340277777775</v>
      </c>
      <c r="T5" s="140"/>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row>
    <row r="6" spans="1:252" s="116" customFormat="1" ht="15" customHeight="1">
      <c r="A6" s="114"/>
      <c r="B6" s="132"/>
      <c r="C6" s="128"/>
      <c r="D6" s="164">
        <v>100</v>
      </c>
      <c r="E6" s="169">
        <f t="shared" si="0"/>
        <v>1.380642361111111</v>
      </c>
      <c r="F6" s="169">
        <f aca="true" t="shared" si="2" ref="F6:S6">((VLOOKUP(Species.,Lumber,2,FALSE)*IF(F$4&lt;Cutoff,1,Upcharge+1)+Plane)*(CEILING(Thickness.,0.25)+0.25)*(Waste+1)*(F$4+Added)/12+VLOOKUP($H$2,Types,3,FALSE)+((VLOOKUP($H$2,Types,2,FALSE)+IF($H$2=Mldg.,(Template+(Knives*F$4))*VLOOKUP(class.,Class,2,FALSE),IF($H$2=Crown.,(Template+(Knives*F$4))*VLOOKUP(class.,Class,2,FALSE),0)))/$D6))*(mup+1)</f>
        <v>1.463454861111111</v>
      </c>
      <c r="G6" s="169">
        <f t="shared" si="2"/>
        <v>1.546267361111111</v>
      </c>
      <c r="H6" s="169">
        <f t="shared" si="2"/>
        <v>1.629079861111111</v>
      </c>
      <c r="I6" s="169">
        <f t="shared" si="2"/>
        <v>1.711892361111111</v>
      </c>
      <c r="J6" s="169">
        <f t="shared" si="2"/>
        <v>1.7947048611111112</v>
      </c>
      <c r="K6" s="169">
        <f t="shared" si="2"/>
        <v>1.8775173611111113</v>
      </c>
      <c r="L6" s="169">
        <f t="shared" si="2"/>
        <v>1.9603298611111108</v>
      </c>
      <c r="M6" s="169">
        <f t="shared" si="2"/>
        <v>2.0431423611111112</v>
      </c>
      <c r="N6" s="169">
        <f t="shared" si="2"/>
        <v>2.125954861111111</v>
      </c>
      <c r="O6" s="169">
        <f t="shared" si="2"/>
        <v>2.208767361111111</v>
      </c>
      <c r="P6" s="169">
        <f t="shared" si="2"/>
        <v>2.291579861111111</v>
      </c>
      <c r="Q6" s="169">
        <f t="shared" si="2"/>
        <v>2.374392361111111</v>
      </c>
      <c r="R6" s="169">
        <f t="shared" si="2"/>
        <v>2.457204861111111</v>
      </c>
      <c r="S6" s="169">
        <f t="shared" si="2"/>
        <v>2.540017361111111</v>
      </c>
      <c r="T6" s="140"/>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05"/>
      <c r="BC6" s="105"/>
      <c r="BD6" s="105"/>
      <c r="BE6" s="105"/>
      <c r="BF6" s="105"/>
      <c r="BG6" s="105"/>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6"/>
      <c r="IA6" s="106"/>
      <c r="IB6" s="106"/>
      <c r="IC6" s="106"/>
      <c r="ID6" s="106"/>
      <c r="IE6" s="106"/>
      <c r="IF6" s="106"/>
      <c r="IG6" s="106"/>
      <c r="IH6" s="106"/>
      <c r="II6" s="106"/>
      <c r="IJ6" s="106"/>
      <c r="IK6" s="106"/>
      <c r="IL6" s="106"/>
      <c r="IM6" s="106"/>
      <c r="IN6" s="106"/>
      <c r="IO6" s="106"/>
      <c r="IP6" s="106"/>
      <c r="IQ6" s="106"/>
      <c r="IR6" s="106"/>
    </row>
    <row r="7" spans="1:252" ht="15" customHeight="1">
      <c r="A7" s="103"/>
      <c r="B7" s="130"/>
      <c r="C7" s="129"/>
      <c r="D7" s="163">
        <v>150</v>
      </c>
      <c r="E7" s="122">
        <f t="shared" si="0"/>
        <v>1.0646701388888888</v>
      </c>
      <c r="F7" s="122">
        <f t="shared" si="1"/>
        <v>1.1474826388888888</v>
      </c>
      <c r="G7" s="122">
        <f t="shared" si="1"/>
        <v>1.2302951388888888</v>
      </c>
      <c r="H7" s="122">
        <f t="shared" si="1"/>
        <v>1.3131076388888887</v>
      </c>
      <c r="I7" s="122">
        <f t="shared" si="1"/>
        <v>1.3959201388888887</v>
      </c>
      <c r="J7" s="122">
        <f t="shared" si="1"/>
        <v>1.4787326388888888</v>
      </c>
      <c r="K7" s="122">
        <f t="shared" si="1"/>
        <v>1.561545138888889</v>
      </c>
      <c r="L7" s="122">
        <f t="shared" si="1"/>
        <v>1.6443576388888888</v>
      </c>
      <c r="M7" s="122">
        <f t="shared" si="1"/>
        <v>1.727170138888889</v>
      </c>
      <c r="N7" s="122">
        <f t="shared" si="1"/>
        <v>1.8099826388888887</v>
      </c>
      <c r="O7" s="122">
        <f t="shared" si="1"/>
        <v>1.8927951388888888</v>
      </c>
      <c r="P7" s="122">
        <f t="shared" si="1"/>
        <v>1.9756076388888886</v>
      </c>
      <c r="Q7" s="122">
        <f t="shared" si="1"/>
        <v>2.0584201388888888</v>
      </c>
      <c r="R7" s="122">
        <f t="shared" si="1"/>
        <v>2.1412326388888885</v>
      </c>
      <c r="S7" s="122">
        <f t="shared" si="1"/>
        <v>2.2240451388888887</v>
      </c>
      <c r="T7" s="140"/>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c r="IO7" s="116"/>
      <c r="IP7" s="116"/>
      <c r="IQ7" s="116"/>
      <c r="IR7" s="116"/>
    </row>
    <row r="8" spans="1:252" s="116" customFormat="1" ht="15" customHeight="1">
      <c r="A8" s="114"/>
      <c r="B8" s="132"/>
      <c r="C8" s="128"/>
      <c r="D8" s="164">
        <v>200</v>
      </c>
      <c r="E8" s="169">
        <f t="shared" si="0"/>
        <v>0.9066840277777777</v>
      </c>
      <c r="F8" s="169">
        <f t="shared" si="1"/>
        <v>0.9894965277777777</v>
      </c>
      <c r="G8" s="169">
        <f t="shared" si="1"/>
        <v>1.0723090277777778</v>
      </c>
      <c r="H8" s="169">
        <f t="shared" si="1"/>
        <v>1.1551215277777778</v>
      </c>
      <c r="I8" s="169">
        <f t="shared" si="1"/>
        <v>1.2379340277777777</v>
      </c>
      <c r="J8" s="169">
        <f t="shared" si="1"/>
        <v>1.3207465277777777</v>
      </c>
      <c r="K8" s="169">
        <f t="shared" si="1"/>
        <v>1.4035590277777776</v>
      </c>
      <c r="L8" s="169">
        <f t="shared" si="1"/>
        <v>1.4863715277777778</v>
      </c>
      <c r="M8" s="169">
        <f t="shared" si="1"/>
        <v>1.569184027777778</v>
      </c>
      <c r="N8" s="169">
        <f t="shared" si="1"/>
        <v>1.6519965277777775</v>
      </c>
      <c r="O8" s="169">
        <f t="shared" si="1"/>
        <v>1.7348090277777777</v>
      </c>
      <c r="P8" s="169">
        <f t="shared" si="1"/>
        <v>1.8176215277777774</v>
      </c>
      <c r="Q8" s="169">
        <f t="shared" si="1"/>
        <v>1.9004340277777776</v>
      </c>
      <c r="R8" s="169">
        <f t="shared" si="1"/>
        <v>1.9832465277777775</v>
      </c>
      <c r="S8" s="169">
        <f t="shared" si="1"/>
        <v>2.0660590277777775</v>
      </c>
      <c r="T8" s="140"/>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05"/>
      <c r="BC8" s="105"/>
      <c r="BD8" s="105"/>
      <c r="BE8" s="105"/>
      <c r="BF8" s="105"/>
      <c r="BG8" s="105"/>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c r="FF8" s="106"/>
      <c r="FG8" s="106"/>
      <c r="FH8" s="106"/>
      <c r="FI8" s="106"/>
      <c r="FJ8" s="106"/>
      <c r="FK8" s="106"/>
      <c r="FL8" s="106"/>
      <c r="FM8" s="106"/>
      <c r="FN8" s="106"/>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c r="GW8" s="106"/>
      <c r="GX8" s="106"/>
      <c r="GY8" s="106"/>
      <c r="GZ8" s="106"/>
      <c r="HA8" s="106"/>
      <c r="HB8" s="106"/>
      <c r="HC8" s="106"/>
      <c r="HD8" s="106"/>
      <c r="HE8" s="106"/>
      <c r="HF8" s="106"/>
      <c r="HG8" s="106"/>
      <c r="HH8" s="106"/>
      <c r="HI8" s="106"/>
      <c r="HJ8" s="106"/>
      <c r="HK8" s="106"/>
      <c r="HL8" s="106"/>
      <c r="HM8" s="106"/>
      <c r="HN8" s="106"/>
      <c r="HO8" s="106"/>
      <c r="HP8" s="106"/>
      <c r="HQ8" s="106"/>
      <c r="HR8" s="106"/>
      <c r="HS8" s="106"/>
      <c r="HT8" s="106"/>
      <c r="HU8" s="106"/>
      <c r="HV8" s="106"/>
      <c r="HW8" s="106"/>
      <c r="HX8" s="106"/>
      <c r="HY8" s="106"/>
      <c r="HZ8" s="106"/>
      <c r="IA8" s="106"/>
      <c r="IB8" s="106"/>
      <c r="IC8" s="106"/>
      <c r="ID8" s="106"/>
      <c r="IE8" s="106"/>
      <c r="IF8" s="106"/>
      <c r="IG8" s="106"/>
      <c r="IH8" s="106"/>
      <c r="II8" s="106"/>
      <c r="IJ8" s="106"/>
      <c r="IK8" s="106"/>
      <c r="IL8" s="106"/>
      <c r="IM8" s="106"/>
      <c r="IN8" s="106"/>
      <c r="IO8" s="106"/>
      <c r="IP8" s="106"/>
      <c r="IQ8" s="106"/>
      <c r="IR8" s="106"/>
    </row>
    <row r="9" spans="1:53" ht="15" customHeight="1">
      <c r="A9" s="103"/>
      <c r="B9" s="130"/>
      <c r="C9" s="129"/>
      <c r="D9" s="163">
        <v>250</v>
      </c>
      <c r="E9" s="122">
        <f t="shared" si="0"/>
        <v>0.8118923611111111</v>
      </c>
      <c r="F9" s="122">
        <f t="shared" si="1"/>
        <v>0.894704861111111</v>
      </c>
      <c r="G9" s="122">
        <f t="shared" si="1"/>
        <v>0.977517361111111</v>
      </c>
      <c r="H9" s="122">
        <f t="shared" si="1"/>
        <v>1.060329861111111</v>
      </c>
      <c r="I9" s="122">
        <f t="shared" si="1"/>
        <v>1.1431423611111111</v>
      </c>
      <c r="J9" s="122">
        <f t="shared" si="1"/>
        <v>1.225954861111111</v>
      </c>
      <c r="K9" s="122">
        <f t="shared" si="1"/>
        <v>1.3087673611111112</v>
      </c>
      <c r="L9" s="122">
        <f t="shared" si="1"/>
        <v>1.391579861111111</v>
      </c>
      <c r="M9" s="122">
        <f t="shared" si="1"/>
        <v>1.4743923611111112</v>
      </c>
      <c r="N9" s="122">
        <f t="shared" si="1"/>
        <v>1.557204861111111</v>
      </c>
      <c r="O9" s="122">
        <f t="shared" si="1"/>
        <v>1.640017361111111</v>
      </c>
      <c r="P9" s="122">
        <f t="shared" si="1"/>
        <v>1.7228298611111106</v>
      </c>
      <c r="Q9" s="122">
        <f t="shared" si="1"/>
        <v>1.8056423611111108</v>
      </c>
      <c r="R9" s="122">
        <f t="shared" si="1"/>
        <v>1.8884548611111107</v>
      </c>
      <c r="S9" s="122">
        <f t="shared" si="1"/>
        <v>1.971267361111111</v>
      </c>
      <c r="T9" s="140"/>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row>
    <row r="10" spans="1:252" s="116" customFormat="1" ht="15" customHeight="1">
      <c r="A10" s="114"/>
      <c r="B10" s="132"/>
      <c r="C10" s="128"/>
      <c r="D10" s="164">
        <v>500</v>
      </c>
      <c r="E10" s="169">
        <f t="shared" si="0"/>
        <v>0.6223090277777777</v>
      </c>
      <c r="F10" s="169">
        <f t="shared" si="1"/>
        <v>0.7051215277777777</v>
      </c>
      <c r="G10" s="169">
        <f t="shared" si="1"/>
        <v>0.7879340277777778</v>
      </c>
      <c r="H10" s="169">
        <f t="shared" si="1"/>
        <v>0.8707465277777776</v>
      </c>
      <c r="I10" s="169">
        <f t="shared" si="1"/>
        <v>0.9535590277777777</v>
      </c>
      <c r="J10" s="169">
        <f t="shared" si="1"/>
        <v>1.0363715277777776</v>
      </c>
      <c r="K10" s="169">
        <f t="shared" si="1"/>
        <v>1.1191840277777778</v>
      </c>
      <c r="L10" s="169">
        <f t="shared" si="1"/>
        <v>1.2019965277777775</v>
      </c>
      <c r="M10" s="169">
        <f t="shared" si="1"/>
        <v>1.284809027777778</v>
      </c>
      <c r="N10" s="169">
        <f t="shared" si="1"/>
        <v>1.3676215277777777</v>
      </c>
      <c r="O10" s="169">
        <f t="shared" si="1"/>
        <v>1.4504340277777779</v>
      </c>
      <c r="P10" s="169">
        <f t="shared" si="1"/>
        <v>1.5332465277777774</v>
      </c>
      <c r="Q10" s="169">
        <f t="shared" si="1"/>
        <v>1.6160590277777775</v>
      </c>
      <c r="R10" s="169">
        <f t="shared" si="1"/>
        <v>1.6988715277777775</v>
      </c>
      <c r="S10" s="169">
        <f t="shared" si="1"/>
        <v>1.7816840277777777</v>
      </c>
      <c r="T10" s="140"/>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05"/>
      <c r="BC10" s="105"/>
      <c r="BD10" s="105"/>
      <c r="BE10" s="105"/>
      <c r="BF10" s="105"/>
      <c r="BG10" s="105"/>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06"/>
      <c r="FE10" s="106"/>
      <c r="FF10" s="106"/>
      <c r="FG10" s="106"/>
      <c r="FH10" s="106"/>
      <c r="FI10" s="106"/>
      <c r="FJ10" s="106"/>
      <c r="FK10" s="106"/>
      <c r="FL10" s="106"/>
      <c r="FM10" s="106"/>
      <c r="FN10" s="106"/>
      <c r="FO10" s="106"/>
      <c r="FP10" s="106"/>
      <c r="FQ10" s="106"/>
      <c r="FR10" s="106"/>
      <c r="FS10" s="106"/>
      <c r="FT10" s="106"/>
      <c r="FU10" s="106"/>
      <c r="FV10" s="106"/>
      <c r="FW10" s="106"/>
      <c r="FX10" s="106"/>
      <c r="FY10" s="106"/>
      <c r="FZ10" s="106"/>
      <c r="GA10" s="106"/>
      <c r="GB10" s="106"/>
      <c r="GC10" s="106"/>
      <c r="GD10" s="106"/>
      <c r="GE10" s="106"/>
      <c r="GF10" s="106"/>
      <c r="GG10" s="106"/>
      <c r="GH10" s="106"/>
      <c r="GI10" s="106"/>
      <c r="GJ10" s="106"/>
      <c r="GK10" s="106"/>
      <c r="GL10" s="106"/>
      <c r="GM10" s="106"/>
      <c r="GN10" s="106"/>
      <c r="GO10" s="106"/>
      <c r="GP10" s="106"/>
      <c r="GQ10" s="106"/>
      <c r="GR10" s="106"/>
      <c r="GS10" s="106"/>
      <c r="GT10" s="106"/>
      <c r="GU10" s="106"/>
      <c r="GV10" s="106"/>
      <c r="GW10" s="106"/>
      <c r="GX10" s="106"/>
      <c r="GY10" s="106"/>
      <c r="GZ10" s="106"/>
      <c r="HA10" s="106"/>
      <c r="HB10" s="106"/>
      <c r="HC10" s="106"/>
      <c r="HD10" s="106"/>
      <c r="HE10" s="106"/>
      <c r="HF10" s="106"/>
      <c r="HG10" s="106"/>
      <c r="HH10" s="106"/>
      <c r="HI10" s="106"/>
      <c r="HJ10" s="106"/>
      <c r="HK10" s="106"/>
      <c r="HL10" s="106"/>
      <c r="HM10" s="106"/>
      <c r="HN10" s="106"/>
      <c r="HO10" s="106"/>
      <c r="HP10" s="106"/>
      <c r="HQ10" s="106"/>
      <c r="HR10" s="106"/>
      <c r="HS10" s="106"/>
      <c r="HT10" s="106"/>
      <c r="HU10" s="106"/>
      <c r="HV10" s="106"/>
      <c r="HW10" s="106"/>
      <c r="HX10" s="106"/>
      <c r="HY10" s="106"/>
      <c r="HZ10" s="106"/>
      <c r="IA10" s="106"/>
      <c r="IB10" s="106"/>
      <c r="IC10" s="106"/>
      <c r="ID10" s="106"/>
      <c r="IE10" s="106"/>
      <c r="IF10" s="106"/>
      <c r="IG10" s="106"/>
      <c r="IH10" s="106"/>
      <c r="II10" s="106"/>
      <c r="IJ10" s="106"/>
      <c r="IK10" s="106"/>
      <c r="IL10" s="106"/>
      <c r="IM10" s="106"/>
      <c r="IN10" s="106"/>
      <c r="IO10" s="106"/>
      <c r="IP10" s="106"/>
      <c r="IQ10" s="106"/>
      <c r="IR10" s="106"/>
    </row>
    <row r="11" spans="1:53" ht="15" customHeight="1">
      <c r="A11" s="103"/>
      <c r="B11" s="130"/>
      <c r="C11" s="129"/>
      <c r="D11" s="163">
        <v>1000</v>
      </c>
      <c r="E11" s="122">
        <f t="shared" si="0"/>
        <v>0.527517361111111</v>
      </c>
      <c r="F11" s="122">
        <f t="shared" si="1"/>
        <v>0.610329861111111</v>
      </c>
      <c r="G11" s="122">
        <f t="shared" si="1"/>
        <v>0.693142361111111</v>
      </c>
      <c r="H11" s="122">
        <f t="shared" si="1"/>
        <v>0.775954861111111</v>
      </c>
      <c r="I11" s="122">
        <f t="shared" si="1"/>
        <v>0.8587673611111111</v>
      </c>
      <c r="J11" s="122">
        <f t="shared" si="1"/>
        <v>0.941579861111111</v>
      </c>
      <c r="K11" s="122">
        <f t="shared" si="1"/>
        <v>1.024392361111111</v>
      </c>
      <c r="L11" s="122">
        <f aca="true" t="shared" si="3" ref="L11:S11">((VLOOKUP(Species.,Lumber,2,FALSE)*IF(L$4&lt;Cutoff,1,Upcharge+1)+Plane)*(CEILING(Thickness.,0.25)+0.25)*(Waste+1)*(L$4+Added)/12+VLOOKUP($H$2,Types,3,FALSE)+((VLOOKUP($H$2,Types,2,FALSE)+IF($H$2=Mldg.,(Template+(Knives*L$4))*VLOOKUP(class.,Class,2,FALSE),IF($H$2=Crown.,(Template+(Knives*L$4))*VLOOKUP(class.,Class,2,FALSE),0)))/$D11))*(mup+1)</f>
        <v>1.107204861111111</v>
      </c>
      <c r="M11" s="122">
        <f t="shared" si="3"/>
        <v>1.1900173611111111</v>
      </c>
      <c r="N11" s="122">
        <f t="shared" si="3"/>
        <v>1.272829861111111</v>
      </c>
      <c r="O11" s="122">
        <f t="shared" si="3"/>
        <v>1.3556423611111112</v>
      </c>
      <c r="P11" s="122">
        <f t="shared" si="3"/>
        <v>1.438454861111111</v>
      </c>
      <c r="Q11" s="122">
        <f t="shared" si="3"/>
        <v>1.5212673611111112</v>
      </c>
      <c r="R11" s="122">
        <f t="shared" si="3"/>
        <v>1.604079861111111</v>
      </c>
      <c r="S11" s="122">
        <f t="shared" si="3"/>
        <v>1.686892361111111</v>
      </c>
      <c r="T11" s="140"/>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row>
    <row r="12" spans="1:53" ht="1.5" customHeight="1">
      <c r="A12" s="103"/>
      <c r="B12" s="130"/>
      <c r="C12" s="129"/>
      <c r="D12" s="147"/>
      <c r="E12" s="122">
        <f aca="true" t="shared" si="4" ref="E12:S12">IF(class.=0,0,IF($H$2=0,0,IF(E$4=0,0,IF($D12=0,0,((IF(E$4&lt;Cutoff,0,Upcharge)+IF(Species.=0,0,VLOOKUP(Species.,Lumber,2,FALSE))+Plane)*(CEILING(Thickness.,0.25)+0.25)*(Waste+1)*E$4/12+VLOOKUP($H$2,Types,3,FALSE)+((VLOOKUP($H$2,Types,2,FALSE)+IF($H$2=Mldg.,Template+(Knives*E$4)*VLOOKUP(class.,Class,2,FALSE),IF($H$2=Crown.,(Template+(Knives*E$4))*VLOOKUP(class.,Class,2,FALSE),0)))/$D12))))))*(mup+1)</f>
        <v>0</v>
      </c>
      <c r="F12" s="122">
        <f t="shared" si="4"/>
        <v>0</v>
      </c>
      <c r="G12" s="122">
        <f t="shared" si="4"/>
        <v>0</v>
      </c>
      <c r="H12" s="122">
        <f t="shared" si="4"/>
        <v>0</v>
      </c>
      <c r="I12" s="122">
        <f t="shared" si="4"/>
        <v>0</v>
      </c>
      <c r="J12" s="122">
        <f t="shared" si="4"/>
        <v>0</v>
      </c>
      <c r="K12" s="122">
        <f t="shared" si="4"/>
        <v>0</v>
      </c>
      <c r="L12" s="122">
        <f t="shared" si="4"/>
        <v>0</v>
      </c>
      <c r="M12" s="122">
        <f t="shared" si="4"/>
        <v>0</v>
      </c>
      <c r="N12" s="122">
        <f t="shared" si="4"/>
        <v>0</v>
      </c>
      <c r="O12" s="122">
        <f t="shared" si="4"/>
        <v>0</v>
      </c>
      <c r="P12" s="122">
        <f t="shared" si="4"/>
        <v>0</v>
      </c>
      <c r="Q12" s="122">
        <f t="shared" si="4"/>
        <v>0</v>
      </c>
      <c r="R12" s="122">
        <f t="shared" si="4"/>
        <v>0</v>
      </c>
      <c r="S12" s="122">
        <f t="shared" si="4"/>
        <v>0</v>
      </c>
      <c r="T12" s="140"/>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row>
    <row r="13" spans="1:53" ht="12.75">
      <c r="A13" s="103"/>
      <c r="B13" s="130"/>
      <c r="C13" s="109"/>
      <c r="D13" s="148"/>
      <c r="E13" s="124"/>
      <c r="F13" s="124"/>
      <c r="G13" s="124"/>
      <c r="H13" s="124"/>
      <c r="I13" s="124"/>
      <c r="J13" s="124"/>
      <c r="K13" s="124"/>
      <c r="L13" s="124"/>
      <c r="M13" s="124"/>
      <c r="N13" s="124"/>
      <c r="O13" s="124"/>
      <c r="P13" s="124"/>
      <c r="Q13" s="124"/>
      <c r="R13" s="124"/>
      <c r="S13" s="124"/>
      <c r="T13" s="140"/>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row>
    <row r="14" spans="1:53" ht="15" customHeight="1">
      <c r="A14" s="103"/>
      <c r="B14" s="130"/>
      <c r="C14" s="109"/>
      <c r="D14" s="149" t="s">
        <v>3</v>
      </c>
      <c r="E14" s="174">
        <v>4</v>
      </c>
      <c r="F14" s="174">
        <v>4.25</v>
      </c>
      <c r="G14" s="174">
        <v>4.5</v>
      </c>
      <c r="H14" s="174">
        <v>4.75</v>
      </c>
      <c r="I14" s="174">
        <v>5</v>
      </c>
      <c r="J14" s="174">
        <v>5.25</v>
      </c>
      <c r="K14" s="174">
        <v>5.5</v>
      </c>
      <c r="L14" s="174">
        <v>5.75</v>
      </c>
      <c r="M14" s="174">
        <v>6</v>
      </c>
      <c r="N14" s="174">
        <v>6.25</v>
      </c>
      <c r="O14" s="174">
        <v>6.5</v>
      </c>
      <c r="P14" s="174">
        <v>6.75</v>
      </c>
      <c r="Q14" s="174">
        <v>7</v>
      </c>
      <c r="R14" s="174">
        <v>7.25</v>
      </c>
      <c r="S14" s="174">
        <v>7.5</v>
      </c>
      <c r="T14" s="140"/>
      <c r="AI14" s="115"/>
      <c r="AJ14" s="115"/>
      <c r="AK14" s="115"/>
      <c r="AL14" s="115"/>
      <c r="AM14" s="115"/>
      <c r="AN14" s="115"/>
      <c r="AO14" s="115"/>
      <c r="AP14" s="115"/>
      <c r="AQ14" s="115"/>
      <c r="AR14" s="115"/>
      <c r="AS14" s="115"/>
      <c r="AT14" s="115"/>
      <c r="AU14" s="115"/>
      <c r="AV14" s="115"/>
      <c r="AW14" s="115"/>
      <c r="AX14" s="115"/>
      <c r="AY14" s="115"/>
      <c r="AZ14" s="115"/>
      <c r="BA14" s="115"/>
    </row>
    <row r="15" spans="1:252" s="119" customFormat="1" ht="15" customHeight="1">
      <c r="A15" s="104"/>
      <c r="B15" s="131"/>
      <c r="C15" s="120"/>
      <c r="D15" s="170">
        <f>D5</f>
        <v>50</v>
      </c>
      <c r="E15" s="122">
        <f aca="true" t="shared" si="5" ref="E15:S15">((VLOOKUP(Species.,Lumber,2,FALSE)*IF(E$14&lt;Cutoff,1,Upcharge+1)+Plane)*(CEILING(Thickness.,0.25)+0.25)*(Waste+1)*(E$14+Added)/12+VLOOKUP($H$2,Types,3,FALSE)+((VLOOKUP($H$2,Types,2,FALSE)+IF($H$2=Mldg.,(Template+(Knives*E$14))*VLOOKUP(class.,Class,2,FALSE),IF($H$2=Crown.,(Template+(Knives*E$14))*VLOOKUP(class.,Class,2,FALSE),0)))/$D5))*(mup+1)</f>
        <v>3.5707465277777772</v>
      </c>
      <c r="F15" s="122">
        <f t="shared" si="5"/>
        <v>3.6535590277777774</v>
      </c>
      <c r="G15" s="122">
        <f t="shared" si="5"/>
        <v>3.7363715277777776</v>
      </c>
      <c r="H15" s="122">
        <f t="shared" si="5"/>
        <v>3.8191840277777778</v>
      </c>
      <c r="I15" s="122">
        <f t="shared" si="5"/>
        <v>3.9019965277777775</v>
      </c>
      <c r="J15" s="122">
        <f t="shared" si="5"/>
        <v>3.9848090277777777</v>
      </c>
      <c r="K15" s="122">
        <f t="shared" si="5"/>
        <v>4.067621527777777</v>
      </c>
      <c r="L15" s="122">
        <f t="shared" si="5"/>
        <v>4.150434027777777</v>
      </c>
      <c r="M15" s="122">
        <f t="shared" si="5"/>
        <v>4.233246527777777</v>
      </c>
      <c r="N15" s="122">
        <f t="shared" si="5"/>
        <v>4.3160590277777775</v>
      </c>
      <c r="O15" s="122">
        <f t="shared" si="5"/>
        <v>4.398871527777778</v>
      </c>
      <c r="P15" s="122">
        <f t="shared" si="5"/>
        <v>4.481684027777778</v>
      </c>
      <c r="Q15" s="122">
        <f t="shared" si="5"/>
        <v>4.564496527777777</v>
      </c>
      <c r="R15" s="122">
        <f t="shared" si="5"/>
        <v>4.647309027777777</v>
      </c>
      <c r="S15" s="122">
        <f t="shared" si="5"/>
        <v>4.730121527777777</v>
      </c>
      <c r="T15" s="140"/>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05"/>
      <c r="BC15" s="105"/>
      <c r="BD15" s="105"/>
      <c r="BE15" s="105"/>
      <c r="BF15" s="105"/>
      <c r="BG15" s="105"/>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106"/>
      <c r="IG15" s="106"/>
      <c r="IH15" s="106"/>
      <c r="II15" s="106"/>
      <c r="IJ15" s="106"/>
      <c r="IK15" s="106"/>
      <c r="IL15" s="106"/>
      <c r="IM15" s="106"/>
      <c r="IN15" s="106"/>
      <c r="IO15" s="106"/>
      <c r="IP15" s="106"/>
      <c r="IQ15" s="106"/>
      <c r="IR15" s="106"/>
    </row>
    <row r="16" spans="1:53" ht="15" customHeight="1">
      <c r="A16" s="103"/>
      <c r="B16" s="130"/>
      <c r="C16" s="129"/>
      <c r="D16" s="171">
        <f aca="true" t="shared" si="6" ref="D16:D21">D6</f>
        <v>100</v>
      </c>
      <c r="E16" s="169">
        <f aca="true" t="shared" si="7" ref="E16:S16">((VLOOKUP(Species.,Lumber,2,FALSE)*IF(E$14&lt;Cutoff,1,Upcharge+1)+Plane)*(CEILING(Thickness.,0.25)+0.25)*(Waste+1)*(E$14+Added)/12+VLOOKUP($H$2,Types,3,FALSE)+((VLOOKUP($H$2,Types,2,FALSE)+IF($H$2=Mldg.,(Template+(Knives*E$14))*VLOOKUP(class.,Class,2,FALSE),IF($H$2=Crown.,(Template+(Knives*E$14))*VLOOKUP(class.,Class,2,FALSE),0)))/$D6))*(mup+1)</f>
        <v>2.622829861111111</v>
      </c>
      <c r="F16" s="169">
        <f t="shared" si="7"/>
        <v>2.7056423611111113</v>
      </c>
      <c r="G16" s="169">
        <f t="shared" si="7"/>
        <v>2.788454861111111</v>
      </c>
      <c r="H16" s="169">
        <f t="shared" si="7"/>
        <v>2.8712673611111112</v>
      </c>
      <c r="I16" s="169">
        <f t="shared" si="7"/>
        <v>2.9540798611111105</v>
      </c>
      <c r="J16" s="169">
        <f t="shared" si="7"/>
        <v>3.0368923611111107</v>
      </c>
      <c r="K16" s="169">
        <f t="shared" si="7"/>
        <v>3.119704861111111</v>
      </c>
      <c r="L16" s="169">
        <f t="shared" si="7"/>
        <v>3.202517361111111</v>
      </c>
      <c r="M16" s="169">
        <f t="shared" si="7"/>
        <v>3.285329861111111</v>
      </c>
      <c r="N16" s="169">
        <f t="shared" si="7"/>
        <v>3.368142361111111</v>
      </c>
      <c r="O16" s="169">
        <f t="shared" si="7"/>
        <v>3.4509548611111107</v>
      </c>
      <c r="P16" s="169">
        <f t="shared" si="7"/>
        <v>3.533767361111111</v>
      </c>
      <c r="Q16" s="169">
        <f t="shared" si="7"/>
        <v>3.6165798611111106</v>
      </c>
      <c r="R16" s="169">
        <f t="shared" si="7"/>
        <v>3.699392361111111</v>
      </c>
      <c r="S16" s="169">
        <f t="shared" si="7"/>
        <v>3.7822048611111105</v>
      </c>
      <c r="T16" s="140"/>
      <c r="AI16" s="115"/>
      <c r="AJ16" s="115"/>
      <c r="AK16" s="115"/>
      <c r="AL16" s="115"/>
      <c r="AM16" s="115"/>
      <c r="AN16" s="115"/>
      <c r="AO16" s="115"/>
      <c r="AP16" s="115"/>
      <c r="AQ16" s="115"/>
      <c r="AR16" s="115"/>
      <c r="AS16" s="115"/>
      <c r="AT16" s="115"/>
      <c r="AU16" s="115"/>
      <c r="AV16" s="115"/>
      <c r="AW16" s="115"/>
      <c r="AX16" s="115"/>
      <c r="AY16" s="115"/>
      <c r="AZ16" s="115"/>
      <c r="BA16" s="115"/>
    </row>
    <row r="17" spans="1:20" ht="15" customHeight="1">
      <c r="A17" s="103"/>
      <c r="B17" s="130"/>
      <c r="C17" s="129"/>
      <c r="D17" s="170">
        <f t="shared" si="6"/>
        <v>150</v>
      </c>
      <c r="E17" s="122">
        <f aca="true" t="shared" si="8" ref="E17:S17">((VLOOKUP(Species.,Lumber,2,FALSE)*IF(E$14&lt;Cutoff,1,Upcharge+1)+Plane)*(CEILING(Thickness.,0.25)+0.25)*(Waste+1)*(E$14+Added)/12+VLOOKUP($H$2,Types,3,FALSE)+((VLOOKUP($H$2,Types,2,FALSE)+IF($H$2=Mldg.,(Template+(Knives*E$14))*VLOOKUP(class.,Class,2,FALSE),IF($H$2=Crown.,(Template+(Knives*E$14))*VLOOKUP(class.,Class,2,FALSE),0)))/$D7))*(mup+1)</f>
        <v>2.306857638888889</v>
      </c>
      <c r="F17" s="122">
        <f t="shared" si="8"/>
        <v>2.389670138888889</v>
      </c>
      <c r="G17" s="122">
        <f t="shared" si="8"/>
        <v>2.4724826388888888</v>
      </c>
      <c r="H17" s="122">
        <f t="shared" si="8"/>
        <v>2.555295138888889</v>
      </c>
      <c r="I17" s="122">
        <f t="shared" si="8"/>
        <v>2.6381076388888887</v>
      </c>
      <c r="J17" s="122">
        <f t="shared" si="8"/>
        <v>2.720920138888889</v>
      </c>
      <c r="K17" s="122">
        <f t="shared" si="8"/>
        <v>2.8037326388888886</v>
      </c>
      <c r="L17" s="122">
        <f t="shared" si="8"/>
        <v>2.8865451388888888</v>
      </c>
      <c r="M17" s="122">
        <f t="shared" si="8"/>
        <v>2.969357638888889</v>
      </c>
      <c r="N17" s="122">
        <f t="shared" si="8"/>
        <v>3.052170138888889</v>
      </c>
      <c r="O17" s="122">
        <f t="shared" si="8"/>
        <v>3.1349826388888884</v>
      </c>
      <c r="P17" s="122">
        <f t="shared" si="8"/>
        <v>3.2177951388888886</v>
      </c>
      <c r="Q17" s="122">
        <f t="shared" si="8"/>
        <v>3.3006076388888883</v>
      </c>
      <c r="R17" s="122">
        <f t="shared" si="8"/>
        <v>3.3834201388888885</v>
      </c>
      <c r="S17" s="122">
        <f t="shared" si="8"/>
        <v>3.466232638888888</v>
      </c>
      <c r="T17" s="140"/>
    </row>
    <row r="18" spans="1:20" ht="15" customHeight="1">
      <c r="A18" s="103"/>
      <c r="B18" s="130"/>
      <c r="C18" s="129"/>
      <c r="D18" s="171">
        <f t="shared" si="6"/>
        <v>200</v>
      </c>
      <c r="E18" s="169">
        <f aca="true" t="shared" si="9" ref="E18:S18">((VLOOKUP(Species.,Lumber,2,FALSE)*IF(E$14&lt;Cutoff,1,Upcharge+1)+Plane)*(CEILING(Thickness.,0.25)+0.25)*(Waste+1)*(E$14+Added)/12+VLOOKUP($H$2,Types,3,FALSE)+((VLOOKUP($H$2,Types,2,FALSE)+IF($H$2=Mldg.,(Template+(Knives*E$14))*VLOOKUP(class.,Class,2,FALSE),IF($H$2=Crown.,(Template+(Knives*E$14))*VLOOKUP(class.,Class,2,FALSE),0)))/$D8))*(mup+1)</f>
        <v>2.1488715277777777</v>
      </c>
      <c r="F18" s="169">
        <f t="shared" si="9"/>
        <v>2.231684027777778</v>
      </c>
      <c r="G18" s="169">
        <f t="shared" si="9"/>
        <v>2.3144965277777776</v>
      </c>
      <c r="H18" s="169">
        <f t="shared" si="9"/>
        <v>2.3973090277777778</v>
      </c>
      <c r="I18" s="169">
        <f t="shared" si="9"/>
        <v>2.4801215277777775</v>
      </c>
      <c r="J18" s="169">
        <f t="shared" si="9"/>
        <v>2.5629340277777777</v>
      </c>
      <c r="K18" s="169">
        <f t="shared" si="9"/>
        <v>2.6457465277777774</v>
      </c>
      <c r="L18" s="169">
        <f t="shared" si="9"/>
        <v>2.7285590277777776</v>
      </c>
      <c r="M18" s="169">
        <f t="shared" si="9"/>
        <v>2.8113715277777773</v>
      </c>
      <c r="N18" s="169">
        <f t="shared" si="9"/>
        <v>2.8941840277777775</v>
      </c>
      <c r="O18" s="169">
        <f t="shared" si="9"/>
        <v>2.9769965277777777</v>
      </c>
      <c r="P18" s="169">
        <f t="shared" si="9"/>
        <v>3.059809027777778</v>
      </c>
      <c r="Q18" s="169">
        <f t="shared" si="9"/>
        <v>3.142621527777777</v>
      </c>
      <c r="R18" s="169">
        <f t="shared" si="9"/>
        <v>3.2254340277777773</v>
      </c>
      <c r="S18" s="169">
        <f t="shared" si="9"/>
        <v>3.3082465277777775</v>
      </c>
      <c r="T18" s="140"/>
    </row>
    <row r="19" spans="1:20" ht="15" customHeight="1">
      <c r="A19" s="103"/>
      <c r="B19" s="130"/>
      <c r="C19" s="129"/>
      <c r="D19" s="170">
        <f t="shared" si="6"/>
        <v>250</v>
      </c>
      <c r="E19" s="122">
        <f aca="true" t="shared" si="10" ref="E19:S19">((VLOOKUP(Species.,Lumber,2,FALSE)*IF(E$14&lt;Cutoff,1,Upcharge+1)+Plane)*(CEILING(Thickness.,0.25)+0.25)*(Waste+1)*(E$14+Added)/12+VLOOKUP($H$2,Types,3,FALSE)+((VLOOKUP($H$2,Types,2,FALSE)+IF($H$2=Mldg.,(Template+(Knives*E$14))*VLOOKUP(class.,Class,2,FALSE),IF($H$2=Crown.,(Template+(Knives*E$14))*VLOOKUP(class.,Class,2,FALSE),0)))/$D9))*(mup+1)</f>
        <v>2.0540798611111106</v>
      </c>
      <c r="F19" s="122">
        <f t="shared" si="10"/>
        <v>2.136892361111111</v>
      </c>
      <c r="G19" s="122">
        <f t="shared" si="10"/>
        <v>2.219704861111111</v>
      </c>
      <c r="H19" s="122">
        <f t="shared" si="10"/>
        <v>2.302517361111111</v>
      </c>
      <c r="I19" s="122">
        <f t="shared" si="10"/>
        <v>2.385329861111111</v>
      </c>
      <c r="J19" s="122">
        <f t="shared" si="10"/>
        <v>2.468142361111111</v>
      </c>
      <c r="K19" s="122">
        <f t="shared" si="10"/>
        <v>2.5509548611111112</v>
      </c>
      <c r="L19" s="122">
        <f t="shared" si="10"/>
        <v>2.6337673611111114</v>
      </c>
      <c r="M19" s="122">
        <f t="shared" si="10"/>
        <v>2.7165798611111107</v>
      </c>
      <c r="N19" s="122">
        <f t="shared" si="10"/>
        <v>2.799392361111111</v>
      </c>
      <c r="O19" s="122">
        <f t="shared" si="10"/>
        <v>2.8822048611111106</v>
      </c>
      <c r="P19" s="122">
        <f t="shared" si="10"/>
        <v>2.965017361111111</v>
      </c>
      <c r="Q19" s="122">
        <f t="shared" si="10"/>
        <v>3.0478298611111105</v>
      </c>
      <c r="R19" s="122">
        <f t="shared" si="10"/>
        <v>3.1306423611111107</v>
      </c>
      <c r="S19" s="122">
        <f t="shared" si="10"/>
        <v>3.21345486111111</v>
      </c>
      <c r="T19" s="140"/>
    </row>
    <row r="20" spans="1:20" ht="15" customHeight="1">
      <c r="A20" s="103"/>
      <c r="B20" s="130"/>
      <c r="C20" s="129"/>
      <c r="D20" s="171">
        <f t="shared" si="6"/>
        <v>500</v>
      </c>
      <c r="E20" s="169">
        <f aca="true" t="shared" si="11" ref="E20:S20">((VLOOKUP(Species.,Lumber,2,FALSE)*IF(E$14&lt;Cutoff,1,Upcharge+1)+Plane)*(CEILING(Thickness.,0.25)+0.25)*(Waste+1)*(E$14+Added)/12+VLOOKUP($H$2,Types,3,FALSE)+((VLOOKUP($H$2,Types,2,FALSE)+IF($H$2=Mldg.,(Template+(Knives*E$14))*VLOOKUP(class.,Class,2,FALSE),IF($H$2=Crown.,(Template+(Knives*E$14))*VLOOKUP(class.,Class,2,FALSE),0)))/$D10))*(mup+1)</f>
        <v>1.8644965277777774</v>
      </c>
      <c r="F20" s="169">
        <f t="shared" si="11"/>
        <v>1.9473090277777776</v>
      </c>
      <c r="G20" s="169">
        <f t="shared" si="11"/>
        <v>2.0301215277777778</v>
      </c>
      <c r="H20" s="169">
        <f t="shared" si="11"/>
        <v>2.112934027777778</v>
      </c>
      <c r="I20" s="169">
        <f t="shared" si="11"/>
        <v>2.1957465277777772</v>
      </c>
      <c r="J20" s="169">
        <f t="shared" si="11"/>
        <v>2.2785590277777774</v>
      </c>
      <c r="K20" s="169">
        <f t="shared" si="11"/>
        <v>2.3613715277777776</v>
      </c>
      <c r="L20" s="169">
        <f t="shared" si="11"/>
        <v>2.4441840277777778</v>
      </c>
      <c r="M20" s="169">
        <f t="shared" si="11"/>
        <v>2.526996527777778</v>
      </c>
      <c r="N20" s="169">
        <f t="shared" si="11"/>
        <v>2.609809027777778</v>
      </c>
      <c r="O20" s="169">
        <f t="shared" si="11"/>
        <v>2.692621527777778</v>
      </c>
      <c r="P20" s="169">
        <f t="shared" si="11"/>
        <v>2.775434027777778</v>
      </c>
      <c r="Q20" s="169">
        <f t="shared" si="11"/>
        <v>2.8582465277777773</v>
      </c>
      <c r="R20" s="169">
        <f t="shared" si="11"/>
        <v>2.9410590277777775</v>
      </c>
      <c r="S20" s="169">
        <f t="shared" si="11"/>
        <v>3.0238715277777772</v>
      </c>
      <c r="T20" s="140"/>
    </row>
    <row r="21" spans="1:20" ht="15" customHeight="1">
      <c r="A21" s="103"/>
      <c r="B21" s="130"/>
      <c r="C21" s="129"/>
      <c r="D21" s="170">
        <f t="shared" si="6"/>
        <v>1000</v>
      </c>
      <c r="E21" s="122">
        <f aca="true" t="shared" si="12" ref="E21:S21">((VLOOKUP(Species.,Lumber,2,FALSE)*IF(E$14&lt;Cutoff,1,Upcharge+1)+Plane)*(CEILING(Thickness.,0.25)+0.25)*(Waste+1)*(E$14+Added)/12+VLOOKUP($H$2,Types,3,FALSE)+((VLOOKUP($H$2,Types,2,FALSE)+IF($H$2=Mldg.,(Template+(Knives*E$14))*VLOOKUP(class.,Class,2,FALSE),IF($H$2=Crown.,(Template+(Knives*E$14))*VLOOKUP(class.,Class,2,FALSE),0)))/$D11))*(mup+1)</f>
        <v>1.769704861111111</v>
      </c>
      <c r="F21" s="122">
        <f t="shared" si="12"/>
        <v>1.8525173611111112</v>
      </c>
      <c r="G21" s="122">
        <f t="shared" si="12"/>
        <v>1.9353298611111112</v>
      </c>
      <c r="H21" s="122">
        <f t="shared" si="12"/>
        <v>2.0181423611111113</v>
      </c>
      <c r="I21" s="122">
        <f t="shared" si="12"/>
        <v>2.100954861111111</v>
      </c>
      <c r="J21" s="122">
        <f t="shared" si="12"/>
        <v>2.1837673611111112</v>
      </c>
      <c r="K21" s="122">
        <f t="shared" si="12"/>
        <v>2.266579861111111</v>
      </c>
      <c r="L21" s="122">
        <f t="shared" si="12"/>
        <v>2.349392361111111</v>
      </c>
      <c r="M21" s="122">
        <f t="shared" si="12"/>
        <v>2.432204861111111</v>
      </c>
      <c r="N21" s="122">
        <f t="shared" si="12"/>
        <v>2.515017361111111</v>
      </c>
      <c r="O21" s="122">
        <f t="shared" si="12"/>
        <v>2.5978298611111104</v>
      </c>
      <c r="P21" s="122">
        <f t="shared" si="12"/>
        <v>2.6806423611111105</v>
      </c>
      <c r="Q21" s="122">
        <f t="shared" si="12"/>
        <v>2.7634548611111103</v>
      </c>
      <c r="R21" s="122">
        <f t="shared" si="12"/>
        <v>2.8462673611111104</v>
      </c>
      <c r="S21" s="122">
        <f t="shared" si="12"/>
        <v>2.92907986111111</v>
      </c>
      <c r="T21" s="140"/>
    </row>
    <row r="22" spans="1:21" ht="1.5" customHeight="1">
      <c r="A22" s="103"/>
      <c r="B22" s="130"/>
      <c r="C22" s="109"/>
      <c r="D22" s="172"/>
      <c r="E22" s="123"/>
      <c r="F22" s="123"/>
      <c r="G22" s="123"/>
      <c r="H22" s="123"/>
      <c r="I22" s="123"/>
      <c r="J22" s="123"/>
      <c r="K22" s="123"/>
      <c r="L22" s="123"/>
      <c r="M22" s="123"/>
      <c r="N22" s="123"/>
      <c r="O22" s="123"/>
      <c r="P22" s="123"/>
      <c r="Q22" s="123"/>
      <c r="R22" s="123"/>
      <c r="S22" s="123"/>
      <c r="T22" s="140"/>
      <c r="U22" s="103"/>
    </row>
    <row r="23" spans="1:21" ht="12.75">
      <c r="A23" s="103"/>
      <c r="B23" s="130"/>
      <c r="C23" s="109"/>
      <c r="D23" s="173"/>
      <c r="E23" s="124"/>
      <c r="F23" s="124"/>
      <c r="G23" s="124"/>
      <c r="H23" s="124"/>
      <c r="I23" s="124"/>
      <c r="J23" s="124"/>
      <c r="K23" s="124"/>
      <c r="L23" s="124"/>
      <c r="M23" s="124"/>
      <c r="N23" s="124"/>
      <c r="O23" s="124"/>
      <c r="P23" s="124"/>
      <c r="Q23" s="124"/>
      <c r="R23" s="124"/>
      <c r="S23" s="124"/>
      <c r="T23" s="140"/>
      <c r="U23" s="103"/>
    </row>
    <row r="24" spans="1:21" ht="15" customHeight="1">
      <c r="A24" s="103"/>
      <c r="B24" s="130"/>
      <c r="C24" s="109"/>
      <c r="D24" s="150" t="s">
        <v>3</v>
      </c>
      <c r="E24" s="174">
        <v>7.75</v>
      </c>
      <c r="F24" s="174">
        <v>8</v>
      </c>
      <c r="G24" s="174">
        <v>8.25</v>
      </c>
      <c r="H24" s="174">
        <v>8.5</v>
      </c>
      <c r="I24" s="174">
        <v>8.75</v>
      </c>
      <c r="J24" s="174">
        <v>9</v>
      </c>
      <c r="K24" s="174">
        <v>9.25</v>
      </c>
      <c r="L24" s="174">
        <v>9.5</v>
      </c>
      <c r="M24" s="174">
        <v>9.75</v>
      </c>
      <c r="N24" s="174">
        <v>10</v>
      </c>
      <c r="O24" s="174">
        <v>10.25</v>
      </c>
      <c r="P24" s="174">
        <v>10.5</v>
      </c>
      <c r="Q24" s="174">
        <v>10.75</v>
      </c>
      <c r="R24" s="174">
        <v>11</v>
      </c>
      <c r="S24" s="174">
        <v>11.25</v>
      </c>
      <c r="T24" s="140"/>
      <c r="U24" s="103"/>
    </row>
    <row r="25" spans="1:21" ht="15" customHeight="1">
      <c r="A25" s="103"/>
      <c r="B25" s="130"/>
      <c r="C25" s="129"/>
      <c r="D25" s="170">
        <f>D5</f>
        <v>50</v>
      </c>
      <c r="E25" s="122">
        <f aca="true" t="shared" si="13" ref="E25:S25">((VLOOKUP(Species.,Lumber,2,FALSE)*IF(E$24&lt;Cutoff,1,Upcharge+1)+Plane)*(CEILING(Thickness.,0.25)+0.25)*(Waste+1)*(E$24+Added)/12+VLOOKUP($H$2,Types,3,FALSE)+((VLOOKUP($H$2,Types,2,FALSE)+IF($H$2=Mldg.,(Template+(Knives*E$24))*VLOOKUP(class.,Class,2,FALSE),IF($H$2=Crown.,(Template+(Knives*E$24))*VLOOKUP(class.,Class,2,FALSE),0)))/$D5))*(mup+1)</f>
        <v>4.812934027777777</v>
      </c>
      <c r="F25" s="122">
        <f t="shared" si="13"/>
        <v>4.895746527777777</v>
      </c>
      <c r="G25" s="122">
        <f t="shared" si="13"/>
        <v>4.978559027777777</v>
      </c>
      <c r="H25" s="122">
        <f t="shared" si="13"/>
        <v>6.015434027777777</v>
      </c>
      <c r="I25" s="122">
        <f t="shared" si="13"/>
        <v>6.125121527777777</v>
      </c>
      <c r="J25" s="122">
        <f t="shared" si="13"/>
        <v>6.234809027777777</v>
      </c>
      <c r="K25" s="122">
        <f t="shared" si="13"/>
        <v>6.3444965277777765</v>
      </c>
      <c r="L25" s="122">
        <f t="shared" si="13"/>
        <v>6.454184027777777</v>
      </c>
      <c r="M25" s="122">
        <f t="shared" si="13"/>
        <v>6.563871527777777</v>
      </c>
      <c r="N25" s="122">
        <f t="shared" si="13"/>
        <v>6.673559027777777</v>
      </c>
      <c r="O25" s="122">
        <f t="shared" si="13"/>
        <v>6.783246527777777</v>
      </c>
      <c r="P25" s="122">
        <f t="shared" si="13"/>
        <v>6.892934027777777</v>
      </c>
      <c r="Q25" s="122">
        <f t="shared" si="13"/>
        <v>7.002621527777778</v>
      </c>
      <c r="R25" s="122">
        <f t="shared" si="13"/>
        <v>7.112309027777778</v>
      </c>
      <c r="S25" s="122">
        <f t="shared" si="13"/>
        <v>7.221996527777776</v>
      </c>
      <c r="T25" s="140"/>
      <c r="U25" s="103"/>
    </row>
    <row r="26" spans="1:21" ht="15" customHeight="1">
      <c r="A26" s="103"/>
      <c r="B26" s="130"/>
      <c r="C26" s="129"/>
      <c r="D26" s="171">
        <f aca="true" t="shared" si="14" ref="D26:D31">D6</f>
        <v>100</v>
      </c>
      <c r="E26" s="169">
        <f aca="true" t="shared" si="15" ref="E26:S26">((VLOOKUP(Species.,Lumber,2,FALSE)*IF(E$24&lt;Cutoff,1,Upcharge+1)+Plane)*(CEILING(Thickness.,0.25)+0.25)*(Waste+1)*(E$24+Added)/12+VLOOKUP($H$2,Types,3,FALSE)+((VLOOKUP($H$2,Types,2,FALSE)+IF($H$2=Mldg.,(Template+(Knives*E$24))*VLOOKUP(class.,Class,2,FALSE),IF($H$2=Crown.,(Template+(Knives*E$24))*VLOOKUP(class.,Class,2,FALSE),0)))/$D6))*(mup+1)</f>
        <v>3.8650173611111107</v>
      </c>
      <c r="F26" s="169">
        <f t="shared" si="15"/>
        <v>3.947829861111111</v>
      </c>
      <c r="G26" s="169">
        <f t="shared" si="15"/>
        <v>4.030642361111111</v>
      </c>
      <c r="H26" s="169">
        <f t="shared" si="15"/>
        <v>5.06751736111111</v>
      </c>
      <c r="I26" s="169">
        <f t="shared" si="15"/>
        <v>5.177204861111111</v>
      </c>
      <c r="J26" s="169">
        <f t="shared" si="15"/>
        <v>5.286892361111111</v>
      </c>
      <c r="K26" s="169">
        <f t="shared" si="15"/>
        <v>5.39657986111111</v>
      </c>
      <c r="L26" s="169">
        <f t="shared" si="15"/>
        <v>5.50626736111111</v>
      </c>
      <c r="M26" s="169">
        <f t="shared" si="15"/>
        <v>5.61595486111111</v>
      </c>
      <c r="N26" s="169">
        <f t="shared" si="15"/>
        <v>5.7256423611111105</v>
      </c>
      <c r="O26" s="169">
        <f t="shared" si="15"/>
        <v>5.83532986111111</v>
      </c>
      <c r="P26" s="169">
        <f t="shared" si="15"/>
        <v>5.94501736111111</v>
      </c>
      <c r="Q26" s="169">
        <f t="shared" si="15"/>
        <v>6.0547048611111105</v>
      </c>
      <c r="R26" s="169">
        <f t="shared" si="15"/>
        <v>6.16439236111111</v>
      </c>
      <c r="S26" s="169">
        <f t="shared" si="15"/>
        <v>6.27407986111111</v>
      </c>
      <c r="T26" s="140"/>
      <c r="U26" s="103"/>
    </row>
    <row r="27" spans="1:21" ht="15" customHeight="1">
      <c r="A27" s="103"/>
      <c r="B27" s="130"/>
      <c r="C27" s="129"/>
      <c r="D27" s="170">
        <f t="shared" si="14"/>
        <v>150</v>
      </c>
      <c r="E27" s="122">
        <f aca="true" t="shared" si="16" ref="E27:S27">((VLOOKUP(Species.,Lumber,2,FALSE)*IF(E$24&lt;Cutoff,1,Upcharge+1)+Plane)*(CEILING(Thickness.,0.25)+0.25)*(Waste+1)*(E$24+Added)/12+VLOOKUP($H$2,Types,3,FALSE)+((VLOOKUP($H$2,Types,2,FALSE)+IF($H$2=Mldg.,(Template+(Knives*E$24))*VLOOKUP(class.,Class,2,FALSE),IF($H$2=Crown.,(Template+(Knives*E$24))*VLOOKUP(class.,Class,2,FALSE),0)))/$D7))*(mup+1)</f>
        <v>3.5490451388888884</v>
      </c>
      <c r="F27" s="122">
        <f t="shared" si="16"/>
        <v>3.6318576388888886</v>
      </c>
      <c r="G27" s="122">
        <f t="shared" si="16"/>
        <v>3.7146701388888888</v>
      </c>
      <c r="H27" s="122">
        <f t="shared" si="16"/>
        <v>4.751545138888888</v>
      </c>
      <c r="I27" s="122">
        <f t="shared" si="16"/>
        <v>4.861232638888889</v>
      </c>
      <c r="J27" s="122">
        <f t="shared" si="16"/>
        <v>4.970920138888888</v>
      </c>
      <c r="K27" s="122">
        <f t="shared" si="16"/>
        <v>5.080607638888887</v>
      </c>
      <c r="L27" s="122">
        <f t="shared" si="16"/>
        <v>5.190295138888889</v>
      </c>
      <c r="M27" s="122">
        <f t="shared" si="16"/>
        <v>5.299982638888888</v>
      </c>
      <c r="N27" s="122">
        <f t="shared" si="16"/>
        <v>5.409670138888889</v>
      </c>
      <c r="O27" s="122">
        <f t="shared" si="16"/>
        <v>5.519357638888889</v>
      </c>
      <c r="P27" s="122">
        <f t="shared" si="16"/>
        <v>5.6290451388888885</v>
      </c>
      <c r="Q27" s="122">
        <f t="shared" si="16"/>
        <v>5.738732638888889</v>
      </c>
      <c r="R27" s="122">
        <f t="shared" si="16"/>
        <v>5.848420138888889</v>
      </c>
      <c r="S27" s="122">
        <f t="shared" si="16"/>
        <v>5.958107638888888</v>
      </c>
      <c r="T27" s="140"/>
      <c r="U27" s="103"/>
    </row>
    <row r="28" spans="1:21" ht="15" customHeight="1">
      <c r="A28" s="103"/>
      <c r="B28" s="130"/>
      <c r="C28" s="129"/>
      <c r="D28" s="171">
        <f t="shared" si="14"/>
        <v>200</v>
      </c>
      <c r="E28" s="169">
        <f aca="true" t="shared" si="17" ref="E28:S28">((VLOOKUP(Species.,Lumber,2,FALSE)*IF(E$24&lt;Cutoff,1,Upcharge+1)+Plane)*(CEILING(Thickness.,0.25)+0.25)*(Waste+1)*(E$24+Added)/12+VLOOKUP($H$2,Types,3,FALSE)+((VLOOKUP($H$2,Types,2,FALSE)+IF($H$2=Mldg.,(Template+(Knives*E$24))*VLOOKUP(class.,Class,2,FALSE),IF($H$2=Crown.,(Template+(Knives*E$24))*VLOOKUP(class.,Class,2,FALSE),0)))/$D8))*(mup+1)</f>
        <v>3.3910590277777777</v>
      </c>
      <c r="F28" s="169">
        <f t="shared" si="17"/>
        <v>3.473871527777778</v>
      </c>
      <c r="G28" s="169">
        <f t="shared" si="17"/>
        <v>3.556684027777778</v>
      </c>
      <c r="H28" s="169">
        <f t="shared" si="17"/>
        <v>4.593559027777777</v>
      </c>
      <c r="I28" s="169">
        <f t="shared" si="17"/>
        <v>4.703246527777778</v>
      </c>
      <c r="J28" s="169">
        <f t="shared" si="17"/>
        <v>4.812934027777778</v>
      </c>
      <c r="K28" s="169">
        <f t="shared" si="17"/>
        <v>4.922621527777777</v>
      </c>
      <c r="L28" s="169">
        <f t="shared" si="17"/>
        <v>5.032309027777777</v>
      </c>
      <c r="M28" s="169">
        <f t="shared" si="17"/>
        <v>5.141996527777777</v>
      </c>
      <c r="N28" s="169">
        <f t="shared" si="17"/>
        <v>5.251684027777777</v>
      </c>
      <c r="O28" s="169">
        <f t="shared" si="17"/>
        <v>5.361371527777777</v>
      </c>
      <c r="P28" s="169">
        <f t="shared" si="17"/>
        <v>5.471059027777777</v>
      </c>
      <c r="Q28" s="169">
        <f t="shared" si="17"/>
        <v>5.580746527777778</v>
      </c>
      <c r="R28" s="169">
        <f t="shared" si="17"/>
        <v>5.690434027777778</v>
      </c>
      <c r="S28" s="169">
        <f t="shared" si="17"/>
        <v>5.800121527777776</v>
      </c>
      <c r="T28" s="140"/>
      <c r="U28" s="103"/>
    </row>
    <row r="29" spans="1:21" ht="15" customHeight="1">
      <c r="A29" s="103"/>
      <c r="B29" s="130"/>
      <c r="C29" s="129"/>
      <c r="D29" s="170">
        <f t="shared" si="14"/>
        <v>250</v>
      </c>
      <c r="E29" s="122">
        <f aca="true" t="shared" si="18" ref="E29:S29">((VLOOKUP(Species.,Lumber,2,FALSE)*IF(E$24&lt;Cutoff,1,Upcharge+1)+Plane)*(CEILING(Thickness.,0.25)+0.25)*(Waste+1)*(E$24+Added)/12+VLOOKUP($H$2,Types,3,FALSE)+((VLOOKUP($H$2,Types,2,FALSE)+IF($H$2=Mldg.,(Template+(Knives*E$24))*VLOOKUP(class.,Class,2,FALSE),IF($H$2=Crown.,(Template+(Knives*E$24))*VLOOKUP(class.,Class,2,FALSE),0)))/$D9))*(mup+1)</f>
        <v>3.29626736111111</v>
      </c>
      <c r="F29" s="122">
        <f t="shared" si="18"/>
        <v>3.3790798611111104</v>
      </c>
      <c r="G29" s="122">
        <f t="shared" si="18"/>
        <v>3.4618923611111105</v>
      </c>
      <c r="H29" s="122">
        <f t="shared" si="18"/>
        <v>4.49876736111111</v>
      </c>
      <c r="I29" s="122">
        <f t="shared" si="18"/>
        <v>4.608454861111111</v>
      </c>
      <c r="J29" s="122">
        <f t="shared" si="18"/>
        <v>4.718142361111111</v>
      </c>
      <c r="K29" s="122">
        <f t="shared" si="18"/>
        <v>4.827829861111111</v>
      </c>
      <c r="L29" s="122">
        <f t="shared" si="18"/>
        <v>4.9375173611111105</v>
      </c>
      <c r="M29" s="122">
        <f t="shared" si="18"/>
        <v>5.047204861111111</v>
      </c>
      <c r="N29" s="122">
        <f t="shared" si="18"/>
        <v>5.156892361111111</v>
      </c>
      <c r="O29" s="122">
        <f t="shared" si="18"/>
        <v>5.2665798611111105</v>
      </c>
      <c r="P29" s="122">
        <f t="shared" si="18"/>
        <v>5.37626736111111</v>
      </c>
      <c r="Q29" s="122">
        <f t="shared" si="18"/>
        <v>5.485954861111112</v>
      </c>
      <c r="R29" s="122">
        <f t="shared" si="18"/>
        <v>5.5956423611111115</v>
      </c>
      <c r="S29" s="122">
        <f t="shared" si="18"/>
        <v>5.70532986111111</v>
      </c>
      <c r="T29" s="140"/>
      <c r="U29" s="103"/>
    </row>
    <row r="30" spans="1:21" ht="15" customHeight="1">
      <c r="A30" s="103"/>
      <c r="B30" s="130"/>
      <c r="C30" s="129"/>
      <c r="D30" s="171">
        <f t="shared" si="14"/>
        <v>500</v>
      </c>
      <c r="E30" s="169">
        <f aca="true" t="shared" si="19" ref="E30:S30">((VLOOKUP(Species.,Lumber,2,FALSE)*IF(E$24&lt;Cutoff,1,Upcharge+1)+Plane)*(CEILING(Thickness.,0.25)+0.25)*(Waste+1)*(E$24+Added)/12+VLOOKUP($H$2,Types,3,FALSE)+((VLOOKUP($H$2,Types,2,FALSE)+IF($H$2=Mldg.,(Template+(Knives*E$24))*VLOOKUP(class.,Class,2,FALSE),IF($H$2=Crown.,(Template+(Knives*E$24))*VLOOKUP(class.,Class,2,FALSE),0)))/$D10))*(mup+1)</f>
        <v>3.1066840277777774</v>
      </c>
      <c r="F30" s="169">
        <f t="shared" si="19"/>
        <v>3.1894965277777776</v>
      </c>
      <c r="G30" s="169">
        <f t="shared" si="19"/>
        <v>3.2723090277777778</v>
      </c>
      <c r="H30" s="169">
        <f t="shared" si="19"/>
        <v>4.309184027777777</v>
      </c>
      <c r="I30" s="169">
        <f t="shared" si="19"/>
        <v>4.418871527777778</v>
      </c>
      <c r="J30" s="169">
        <f t="shared" si="19"/>
        <v>4.528559027777778</v>
      </c>
      <c r="K30" s="169">
        <f t="shared" si="19"/>
        <v>4.638246527777778</v>
      </c>
      <c r="L30" s="169">
        <f t="shared" si="19"/>
        <v>4.747934027777777</v>
      </c>
      <c r="M30" s="169">
        <f t="shared" si="19"/>
        <v>4.857621527777777</v>
      </c>
      <c r="N30" s="169">
        <f t="shared" si="19"/>
        <v>4.967309027777778</v>
      </c>
      <c r="O30" s="169">
        <f t="shared" si="19"/>
        <v>5.076996527777777</v>
      </c>
      <c r="P30" s="169">
        <f t="shared" si="19"/>
        <v>5.186684027777777</v>
      </c>
      <c r="Q30" s="169">
        <f t="shared" si="19"/>
        <v>5.296371527777778</v>
      </c>
      <c r="R30" s="169">
        <f t="shared" si="19"/>
        <v>5.406059027777777</v>
      </c>
      <c r="S30" s="169">
        <f t="shared" si="19"/>
        <v>5.515746527777776</v>
      </c>
      <c r="T30" s="140"/>
      <c r="U30" s="103"/>
    </row>
    <row r="31" spans="1:21" ht="15" customHeight="1">
      <c r="A31" s="103"/>
      <c r="B31" s="130"/>
      <c r="C31" s="129"/>
      <c r="D31" s="170">
        <f t="shared" si="14"/>
        <v>1000</v>
      </c>
      <c r="E31" s="122">
        <f aca="true" t="shared" si="20" ref="E31:S31">((VLOOKUP(Species.,Lumber,2,FALSE)*IF(E$24&lt;Cutoff,1,Upcharge+1)+Plane)*(CEILING(Thickness.,0.25)+0.25)*(Waste+1)*(E$24+Added)/12+VLOOKUP($H$2,Types,3,FALSE)+((VLOOKUP($H$2,Types,2,FALSE)+IF($H$2=Mldg.,(Template+(Knives*E$24))*VLOOKUP(class.,Class,2,FALSE),IF($H$2=Crown.,(Template+(Knives*E$24))*VLOOKUP(class.,Class,2,FALSE),0)))/$D11))*(mup+1)</f>
        <v>3.0118923611111104</v>
      </c>
      <c r="F31" s="122">
        <f t="shared" si="20"/>
        <v>3.0947048611111105</v>
      </c>
      <c r="G31" s="122">
        <f t="shared" si="20"/>
        <v>3.1775173611111107</v>
      </c>
      <c r="H31" s="122">
        <f t="shared" si="20"/>
        <v>4.21439236111111</v>
      </c>
      <c r="I31" s="122">
        <f t="shared" si="20"/>
        <v>4.324079861111111</v>
      </c>
      <c r="J31" s="122">
        <f t="shared" si="20"/>
        <v>4.43376736111111</v>
      </c>
      <c r="K31" s="122">
        <f t="shared" si="20"/>
        <v>4.54345486111111</v>
      </c>
      <c r="L31" s="122">
        <f t="shared" si="20"/>
        <v>4.653142361111111</v>
      </c>
      <c r="M31" s="122">
        <f t="shared" si="20"/>
        <v>4.76282986111111</v>
      </c>
      <c r="N31" s="122">
        <f t="shared" si="20"/>
        <v>4.872517361111111</v>
      </c>
      <c r="O31" s="122">
        <f t="shared" si="20"/>
        <v>4.982204861111111</v>
      </c>
      <c r="P31" s="122">
        <f t="shared" si="20"/>
        <v>5.09189236111111</v>
      </c>
      <c r="Q31" s="122">
        <f t="shared" si="20"/>
        <v>5.201579861111112</v>
      </c>
      <c r="R31" s="122">
        <f t="shared" si="20"/>
        <v>5.311267361111112</v>
      </c>
      <c r="S31" s="122">
        <f t="shared" si="20"/>
        <v>5.4209548611111105</v>
      </c>
      <c r="T31" s="140"/>
      <c r="U31" s="103"/>
    </row>
    <row r="32" spans="1:21" ht="1.5" customHeight="1">
      <c r="A32" s="103"/>
      <c r="B32" s="130"/>
      <c r="C32" s="109"/>
      <c r="D32" s="126"/>
      <c r="E32" s="108">
        <f aca="true" t="shared" si="21" ref="E32:O32">IF(class.=0,0,IF($H$2=0,0,IF(G$24=0,0,IF($D32=0,0,((IF(G$24&lt;Cutoff,0,Upcharge)+IF(Species.=0,0,VLOOKUP(Species.,Lumber,2,FALSE))+Plane)*(CEILING(Thickness.,0.25)+0.25)*(Waste+1)*G$24/12+VLOOKUP($H$2,Types,3,FALSE)+((VLOOKUP($H$2,Types,2,FALSE)+IF($H$2=Mldg.,(Template+(Knives*G$24))*VLOOKUP(class.,Class,2,FALSE),IF($H$2=Crown.,(Template+(Knives*G$24))*VLOOKUP(class.,Class,2,FALSE),0)))/$D32))))))*(mup+1)</f>
        <v>0</v>
      </c>
      <c r="F32" s="108">
        <f t="shared" si="21"/>
        <v>0</v>
      </c>
      <c r="G32" s="108">
        <f t="shared" si="21"/>
        <v>0</v>
      </c>
      <c r="H32" s="108">
        <f t="shared" si="21"/>
        <v>0</v>
      </c>
      <c r="I32" s="108">
        <f t="shared" si="21"/>
        <v>0</v>
      </c>
      <c r="J32" s="108">
        <f t="shared" si="21"/>
        <v>0</v>
      </c>
      <c r="K32" s="108">
        <f t="shared" si="21"/>
        <v>0</v>
      </c>
      <c r="L32" s="108">
        <f t="shared" si="21"/>
        <v>0</v>
      </c>
      <c r="M32" s="108">
        <f t="shared" si="21"/>
        <v>0</v>
      </c>
      <c r="N32" s="108">
        <f t="shared" si="21"/>
        <v>0</v>
      </c>
      <c r="O32" s="108">
        <f t="shared" si="21"/>
        <v>0</v>
      </c>
      <c r="P32" s="108" t="e">
        <f>IF(class.=0,0,IF($H$2=0,0,IF(#REF!=0,0,IF($D32=0,0,((IF(#REF!&lt;Cutoff,0,Upcharge)+IF(Species.=0,0,VLOOKUP(Species.,Lumber,2,FALSE))+Plane)*(CEILING(Thickness.,0.25)+0.25)*(Waste+1)*#REF!/12+VLOOKUP($H$2,Types,3,FALSE)+((VLOOKUP($H$2,Types,2,FALSE)+IF($H$2=Mldg.,(Template+(Knives*#REF!))*VLOOKUP(class.,Class,2,FALSE),IF($H$2=Crown.,(Template+(Knives*#REF!))*VLOOKUP(class.,Class,2,FALSE),0)))/$D32))))))*(mup+1)</f>
        <v>#REF!</v>
      </c>
      <c r="Q32" s="108" t="e">
        <f>IF(class.=0,0,IF($H$2=0,0,IF(#REF!=0,0,IF($D32=0,0,((IF(#REF!&lt;Cutoff,0,Upcharge)+IF(Species.=0,0,VLOOKUP(Species.,Lumber,2,FALSE))+Plane)*(CEILING(Thickness.,0.25)+0.25)*(Waste+1)*#REF!/12+VLOOKUP($H$2,Types,3,FALSE)+((VLOOKUP($H$2,Types,2,FALSE)+IF($H$2=Mldg.,(Template+(Knives*#REF!))*VLOOKUP(class.,Class,2,FALSE),IF($H$2=Crown.,(Template+(Knives*#REF!))*VLOOKUP(class.,Class,2,FALSE),0)))/$D32))))))*(mup+1)</f>
        <v>#REF!</v>
      </c>
      <c r="R32" s="108" t="e">
        <f>IF(class.=0,0,IF($H$2=0,0,IF(#REF!=0,0,IF($D32=0,0,((IF(#REF!&lt;Cutoff,0,Upcharge)+IF(Species.=0,0,VLOOKUP(Species.,Lumber,2,FALSE))+Plane)*(CEILING(Thickness.,0.25)+0.25)*(Waste+1)*#REF!/12+VLOOKUP($H$2,Types,3,FALSE)+((VLOOKUP($H$2,Types,2,FALSE)+IF($H$2=Mldg.,(Template+(Knives*#REF!))*VLOOKUP(class.,Class,2,FALSE),IF($H$2=Crown.,(Template+(Knives*#REF!))*VLOOKUP(class.,Class,2,FALSE),0)))/$D32))))))*(mup+1)</f>
        <v>#REF!</v>
      </c>
      <c r="S32" s="108" t="e">
        <f>IF(class.=0,0,IF($H$2=0,0,IF(#REF!=0,0,IF($D32=0,0,((IF(#REF!&lt;Cutoff,0,Upcharge)+IF(Species.=0,0,VLOOKUP(Species.,Lumber,2,FALSE))+Plane)*(CEILING(Thickness.,0.25)+0.25)*(Waste+1)*#REF!/12+VLOOKUP($H$2,Types,3,FALSE)+((VLOOKUP($H$2,Types,2,FALSE)+IF($H$2=Mldg.,(Template+(Knives*#REF!))*VLOOKUP(class.,Class,2,FALSE),IF($H$2=Crown.,(Template+(Knives*#REF!))*VLOOKUP(class.,Class,2,FALSE),0)))/$D32))))))*(mup+1)</f>
        <v>#REF!</v>
      </c>
      <c r="T32" s="141"/>
      <c r="U32" s="104"/>
    </row>
    <row r="33" spans="1:21" ht="13.5" thickBot="1">
      <c r="A33" s="103"/>
      <c r="B33" s="136"/>
      <c r="C33" s="137"/>
      <c r="D33" s="138"/>
      <c r="E33" s="137"/>
      <c r="F33" s="137"/>
      <c r="G33" s="137"/>
      <c r="H33" s="137"/>
      <c r="I33" s="137"/>
      <c r="J33" s="137"/>
      <c r="K33" s="137"/>
      <c r="L33" s="137"/>
      <c r="M33" s="137"/>
      <c r="N33" s="137"/>
      <c r="O33" s="137"/>
      <c r="P33" s="137"/>
      <c r="Q33" s="137"/>
      <c r="R33" s="137"/>
      <c r="S33" s="137"/>
      <c r="T33" s="142"/>
      <c r="U33" s="104"/>
    </row>
    <row r="34" spans="1:21" ht="1.5" customHeight="1">
      <c r="A34" s="103"/>
      <c r="B34" s="118"/>
      <c r="C34" s="118"/>
      <c r="D34" s="121"/>
      <c r="E34" s="118"/>
      <c r="F34" s="118"/>
      <c r="G34" s="118"/>
      <c r="H34" s="118"/>
      <c r="I34" s="118"/>
      <c r="J34" s="118"/>
      <c r="K34" s="118"/>
      <c r="L34" s="118"/>
      <c r="M34" s="118"/>
      <c r="N34" s="118"/>
      <c r="O34" s="118"/>
      <c r="P34" s="118"/>
      <c r="Q34" s="118"/>
      <c r="R34" s="118"/>
      <c r="S34" s="118"/>
      <c r="T34" s="118"/>
      <c r="U34" s="104"/>
    </row>
    <row r="35" spans="1:21" ht="12.75">
      <c r="A35" s="103"/>
      <c r="B35" s="103"/>
      <c r="C35" s="103"/>
      <c r="D35" s="104"/>
      <c r="E35" s="103"/>
      <c r="F35" s="104"/>
      <c r="G35" s="104"/>
      <c r="H35" s="104"/>
      <c r="I35" s="104"/>
      <c r="J35" s="104"/>
      <c r="K35" s="104"/>
      <c r="L35" s="104"/>
      <c r="M35" s="104"/>
      <c r="N35" s="104"/>
      <c r="O35" s="104"/>
      <c r="P35" s="104"/>
      <c r="Q35" s="104"/>
      <c r="R35" s="104"/>
      <c r="S35" s="104"/>
      <c r="T35" s="104"/>
      <c r="U35" s="104"/>
    </row>
    <row r="36" spans="1:21" ht="12.75">
      <c r="A36" s="103"/>
      <c r="B36" s="103"/>
      <c r="C36" s="103"/>
      <c r="D36" s="104"/>
      <c r="E36" s="103"/>
      <c r="F36" s="104"/>
      <c r="G36" s="104"/>
      <c r="H36" s="104"/>
      <c r="I36" s="104"/>
      <c r="J36" s="104"/>
      <c r="K36" s="104"/>
      <c r="L36" s="104"/>
      <c r="M36" s="104"/>
      <c r="N36" s="104"/>
      <c r="O36" s="104"/>
      <c r="P36" s="104"/>
      <c r="Q36" s="104"/>
      <c r="R36" s="104"/>
      <c r="S36" s="104"/>
      <c r="T36" s="104"/>
      <c r="U36" s="104"/>
    </row>
    <row r="37" spans="1:21" ht="12.75">
      <c r="A37" s="105"/>
      <c r="B37" s="105"/>
      <c r="C37" s="105"/>
      <c r="D37" s="125"/>
      <c r="E37" s="105"/>
      <c r="F37" s="125"/>
      <c r="G37" s="125"/>
      <c r="H37" s="125"/>
      <c r="I37" s="125"/>
      <c r="J37" s="125"/>
      <c r="K37" s="125"/>
      <c r="L37" s="125"/>
      <c r="M37" s="125"/>
      <c r="N37" s="125"/>
      <c r="O37" s="125"/>
      <c r="P37" s="125"/>
      <c r="Q37" s="125"/>
      <c r="R37" s="125"/>
      <c r="S37" s="125"/>
      <c r="T37" s="125"/>
      <c r="U37" s="125"/>
    </row>
    <row r="38" spans="1:21" ht="12.75">
      <c r="A38" s="105"/>
      <c r="B38" s="105"/>
      <c r="C38" s="105"/>
      <c r="D38" s="125"/>
      <c r="E38" s="105"/>
      <c r="F38" s="125"/>
      <c r="G38" s="125"/>
      <c r="H38" s="125"/>
      <c r="I38" s="125"/>
      <c r="J38" s="125"/>
      <c r="K38" s="125"/>
      <c r="L38" s="125"/>
      <c r="M38" s="125"/>
      <c r="N38" s="125"/>
      <c r="O38" s="125"/>
      <c r="P38" s="125"/>
      <c r="Q38" s="125"/>
      <c r="R38" s="125"/>
      <c r="S38" s="125"/>
      <c r="T38" s="125"/>
      <c r="U38" s="125"/>
    </row>
    <row r="39" spans="1:21" ht="12.75">
      <c r="A39" s="105"/>
      <c r="B39" s="105"/>
      <c r="C39" s="105"/>
      <c r="D39" s="125"/>
      <c r="E39" s="105"/>
      <c r="F39" s="125"/>
      <c r="G39" s="125"/>
      <c r="H39" s="125"/>
      <c r="I39" s="125"/>
      <c r="J39" s="125"/>
      <c r="K39" s="125"/>
      <c r="L39" s="125"/>
      <c r="M39" s="125"/>
      <c r="N39" s="125"/>
      <c r="O39" s="125"/>
      <c r="P39" s="125"/>
      <c r="Q39" s="125"/>
      <c r="R39" s="125"/>
      <c r="S39" s="125"/>
      <c r="T39" s="125"/>
      <c r="U39" s="125"/>
    </row>
    <row r="40" spans="1:21" ht="12.75">
      <c r="A40" s="105"/>
      <c r="B40" s="105"/>
      <c r="C40" s="105"/>
      <c r="D40" s="125"/>
      <c r="E40" s="105"/>
      <c r="F40" s="125"/>
      <c r="G40" s="125"/>
      <c r="H40" s="125"/>
      <c r="I40" s="125"/>
      <c r="J40" s="125"/>
      <c r="K40" s="125"/>
      <c r="L40" s="125"/>
      <c r="M40" s="125"/>
      <c r="N40" s="125"/>
      <c r="O40" s="125"/>
      <c r="P40" s="125"/>
      <c r="Q40" s="125"/>
      <c r="R40" s="125"/>
      <c r="S40" s="125"/>
      <c r="T40" s="125"/>
      <c r="U40" s="125"/>
    </row>
    <row r="41" spans="1:21" ht="12.75">
      <c r="A41" s="105"/>
      <c r="B41" s="105"/>
      <c r="C41" s="105"/>
      <c r="D41" s="125"/>
      <c r="E41" s="105"/>
      <c r="F41" s="125"/>
      <c r="G41" s="125"/>
      <c r="H41" s="125"/>
      <c r="I41" s="125"/>
      <c r="J41" s="125"/>
      <c r="K41" s="125"/>
      <c r="L41" s="125"/>
      <c r="M41" s="125"/>
      <c r="N41" s="125"/>
      <c r="O41" s="125"/>
      <c r="P41" s="125"/>
      <c r="Q41" s="125"/>
      <c r="R41" s="125"/>
      <c r="S41" s="125"/>
      <c r="T41" s="125"/>
      <c r="U41" s="125"/>
    </row>
    <row r="42" spans="1:21" ht="12.75">
      <c r="A42" s="105"/>
      <c r="B42" s="105"/>
      <c r="C42" s="105"/>
      <c r="D42" s="125"/>
      <c r="E42" s="105"/>
      <c r="F42" s="125"/>
      <c r="G42" s="125"/>
      <c r="H42" s="125"/>
      <c r="I42" s="125"/>
      <c r="J42" s="125"/>
      <c r="K42" s="125"/>
      <c r="L42" s="125"/>
      <c r="M42" s="125"/>
      <c r="N42" s="125"/>
      <c r="O42" s="125"/>
      <c r="P42" s="125"/>
      <c r="Q42" s="125"/>
      <c r="R42" s="125"/>
      <c r="S42" s="125"/>
      <c r="T42" s="125"/>
      <c r="U42" s="125"/>
    </row>
    <row r="43" spans="1:21" ht="12.75">
      <c r="A43" s="105"/>
      <c r="B43" s="105"/>
      <c r="C43" s="105"/>
      <c r="D43" s="125"/>
      <c r="E43" s="105"/>
      <c r="F43" s="125"/>
      <c r="G43" s="125"/>
      <c r="H43" s="125"/>
      <c r="I43" s="125"/>
      <c r="J43" s="125"/>
      <c r="K43" s="125"/>
      <c r="L43" s="125"/>
      <c r="M43" s="125"/>
      <c r="N43" s="125"/>
      <c r="O43" s="125"/>
      <c r="P43" s="125"/>
      <c r="Q43" s="125"/>
      <c r="R43" s="125"/>
      <c r="S43" s="125"/>
      <c r="T43" s="125"/>
      <c r="U43" s="125"/>
    </row>
    <row r="44" spans="1:21" ht="12.75">
      <c r="A44" s="105"/>
      <c r="B44" s="105"/>
      <c r="C44" s="105"/>
      <c r="D44" s="125"/>
      <c r="E44" s="105"/>
      <c r="F44" s="125"/>
      <c r="G44" s="125"/>
      <c r="H44" s="125"/>
      <c r="I44" s="125"/>
      <c r="J44" s="125"/>
      <c r="K44" s="125"/>
      <c r="L44" s="125"/>
      <c r="M44" s="125"/>
      <c r="N44" s="125"/>
      <c r="O44" s="125"/>
      <c r="P44" s="125"/>
      <c r="Q44" s="125"/>
      <c r="R44" s="125"/>
      <c r="S44" s="125"/>
      <c r="T44" s="125"/>
      <c r="U44" s="125"/>
    </row>
    <row r="45" spans="1:21" ht="12.75">
      <c r="A45" s="105"/>
      <c r="B45" s="105"/>
      <c r="C45" s="105"/>
      <c r="D45" s="125"/>
      <c r="E45" s="105"/>
      <c r="F45" s="125"/>
      <c r="G45" s="125"/>
      <c r="H45" s="125"/>
      <c r="I45" s="125"/>
      <c r="J45" s="125"/>
      <c r="K45" s="125"/>
      <c r="L45" s="125"/>
      <c r="M45" s="125"/>
      <c r="N45" s="125"/>
      <c r="O45" s="125"/>
      <c r="P45" s="125"/>
      <c r="Q45" s="125"/>
      <c r="R45" s="125"/>
      <c r="S45" s="125"/>
      <c r="T45" s="125"/>
      <c r="U45" s="125"/>
    </row>
    <row r="46" spans="1:21" ht="12.75">
      <c r="A46" s="105"/>
      <c r="B46" s="105"/>
      <c r="C46" s="105"/>
      <c r="D46" s="125"/>
      <c r="E46" s="105"/>
      <c r="F46" s="125"/>
      <c r="G46" s="125"/>
      <c r="H46" s="125"/>
      <c r="I46" s="125"/>
      <c r="J46" s="125"/>
      <c r="K46" s="125"/>
      <c r="L46" s="125"/>
      <c r="M46" s="125"/>
      <c r="N46" s="125"/>
      <c r="O46" s="125"/>
      <c r="P46" s="125"/>
      <c r="Q46" s="125"/>
      <c r="R46" s="125"/>
      <c r="S46" s="125"/>
      <c r="T46" s="125"/>
      <c r="U46" s="125"/>
    </row>
    <row r="47" spans="1:21" ht="12.75">
      <c r="A47" s="105"/>
      <c r="B47" s="105"/>
      <c r="C47" s="105"/>
      <c r="D47" s="125"/>
      <c r="E47" s="105"/>
      <c r="F47" s="125"/>
      <c r="G47" s="125"/>
      <c r="H47" s="125"/>
      <c r="I47" s="125"/>
      <c r="J47" s="125"/>
      <c r="K47" s="125"/>
      <c r="L47" s="125"/>
      <c r="M47" s="125"/>
      <c r="N47" s="125"/>
      <c r="O47" s="125"/>
      <c r="P47" s="125"/>
      <c r="Q47" s="125"/>
      <c r="R47" s="125"/>
      <c r="S47" s="125"/>
      <c r="T47" s="125"/>
      <c r="U47" s="125"/>
    </row>
    <row r="48" spans="1:21" ht="12.75">
      <c r="A48" s="105"/>
      <c r="B48" s="105"/>
      <c r="C48" s="105"/>
      <c r="D48" s="125"/>
      <c r="E48" s="105"/>
      <c r="F48" s="125"/>
      <c r="G48" s="125"/>
      <c r="H48" s="125"/>
      <c r="I48" s="125"/>
      <c r="J48" s="125"/>
      <c r="K48" s="125"/>
      <c r="L48" s="125"/>
      <c r="M48" s="125"/>
      <c r="N48" s="125"/>
      <c r="O48" s="125"/>
      <c r="P48" s="125"/>
      <c r="Q48" s="125"/>
      <c r="R48" s="125"/>
      <c r="S48" s="125"/>
      <c r="T48" s="125"/>
      <c r="U48" s="125"/>
    </row>
    <row r="49" spans="4:21" s="105" customFormat="1" ht="12.75">
      <c r="D49" s="125"/>
      <c r="F49" s="125"/>
      <c r="G49" s="125"/>
      <c r="H49" s="125"/>
      <c r="I49" s="125"/>
      <c r="J49" s="125"/>
      <c r="K49" s="125"/>
      <c r="L49" s="125"/>
      <c r="M49" s="125"/>
      <c r="N49" s="125"/>
      <c r="O49" s="125"/>
      <c r="P49" s="125"/>
      <c r="Q49" s="125"/>
      <c r="R49" s="125"/>
      <c r="S49" s="125"/>
      <c r="T49" s="125"/>
      <c r="U49" s="125"/>
    </row>
    <row r="50" spans="4:21" s="105" customFormat="1" ht="12.75">
      <c r="D50" s="125"/>
      <c r="F50" s="125"/>
      <c r="G50" s="125"/>
      <c r="H50" s="125"/>
      <c r="I50" s="125"/>
      <c r="J50" s="125"/>
      <c r="K50" s="125"/>
      <c r="L50" s="125"/>
      <c r="M50" s="125"/>
      <c r="N50" s="125"/>
      <c r="O50" s="125"/>
      <c r="P50" s="125"/>
      <c r="Q50" s="125"/>
      <c r="R50" s="125"/>
      <c r="S50" s="125"/>
      <c r="T50" s="125"/>
      <c r="U50" s="125"/>
    </row>
    <row r="51" spans="4:21" s="105" customFormat="1" ht="12.75">
      <c r="D51" s="125"/>
      <c r="F51" s="125"/>
      <c r="G51" s="125"/>
      <c r="H51" s="125"/>
      <c r="I51" s="125"/>
      <c r="J51" s="125"/>
      <c r="K51" s="125"/>
      <c r="L51" s="125"/>
      <c r="M51" s="125"/>
      <c r="N51" s="125"/>
      <c r="O51" s="125"/>
      <c r="P51" s="125"/>
      <c r="Q51" s="125"/>
      <c r="R51" s="125"/>
      <c r="S51" s="125"/>
      <c r="T51" s="125"/>
      <c r="U51" s="125"/>
    </row>
    <row r="52" spans="4:21" s="105" customFormat="1" ht="12.75">
      <c r="D52" s="125"/>
      <c r="F52" s="125"/>
      <c r="G52" s="125"/>
      <c r="H52" s="125"/>
      <c r="I52" s="125"/>
      <c r="J52" s="125"/>
      <c r="K52" s="125"/>
      <c r="L52" s="125"/>
      <c r="M52" s="125"/>
      <c r="N52" s="125"/>
      <c r="O52" s="125"/>
      <c r="P52" s="125"/>
      <c r="Q52" s="125"/>
      <c r="R52" s="125"/>
      <c r="S52" s="125"/>
      <c r="T52" s="125"/>
      <c r="U52" s="125"/>
    </row>
    <row r="53" spans="4:21" s="105" customFormat="1" ht="12.75">
      <c r="D53" s="125"/>
      <c r="F53" s="125"/>
      <c r="G53" s="125"/>
      <c r="H53" s="125"/>
      <c r="I53" s="125"/>
      <c r="J53" s="125"/>
      <c r="K53" s="125"/>
      <c r="L53" s="125"/>
      <c r="M53" s="125"/>
      <c r="N53" s="125"/>
      <c r="O53" s="125"/>
      <c r="P53" s="125"/>
      <c r="Q53" s="125"/>
      <c r="R53" s="125"/>
      <c r="S53" s="125"/>
      <c r="T53" s="125"/>
      <c r="U53" s="125"/>
    </row>
    <row r="54" spans="4:21" s="105" customFormat="1" ht="12.75">
      <c r="D54" s="125"/>
      <c r="F54" s="125"/>
      <c r="G54" s="125"/>
      <c r="H54" s="125"/>
      <c r="I54" s="125"/>
      <c r="J54" s="125"/>
      <c r="K54" s="125"/>
      <c r="L54" s="125"/>
      <c r="M54" s="125"/>
      <c r="N54" s="125"/>
      <c r="O54" s="125"/>
      <c r="P54" s="125"/>
      <c r="Q54" s="125"/>
      <c r="R54" s="125"/>
      <c r="S54" s="125"/>
      <c r="T54" s="125"/>
      <c r="U54" s="125"/>
    </row>
    <row r="55" spans="4:21" s="105" customFormat="1" ht="12.75">
      <c r="D55" s="125"/>
      <c r="F55" s="125"/>
      <c r="G55" s="125"/>
      <c r="H55" s="125"/>
      <c r="I55" s="125"/>
      <c r="J55" s="125"/>
      <c r="K55" s="125"/>
      <c r="L55" s="125"/>
      <c r="M55" s="125"/>
      <c r="N55" s="125"/>
      <c r="O55" s="125"/>
      <c r="P55" s="125"/>
      <c r="Q55" s="125"/>
      <c r="R55" s="125"/>
      <c r="S55" s="125"/>
      <c r="T55" s="125"/>
      <c r="U55" s="125"/>
    </row>
    <row r="56" spans="4:21" s="105" customFormat="1" ht="12.75">
      <c r="D56" s="125"/>
      <c r="F56" s="125"/>
      <c r="G56" s="125"/>
      <c r="H56" s="125"/>
      <c r="I56" s="125"/>
      <c r="J56" s="125"/>
      <c r="K56" s="125"/>
      <c r="L56" s="125"/>
      <c r="M56" s="125"/>
      <c r="N56" s="125"/>
      <c r="O56" s="125"/>
      <c r="P56" s="125"/>
      <c r="Q56" s="125"/>
      <c r="R56" s="125"/>
      <c r="S56" s="125"/>
      <c r="T56" s="125"/>
      <c r="U56" s="125"/>
    </row>
    <row r="57" spans="4:21" s="105" customFormat="1" ht="12.75">
      <c r="D57" s="125"/>
      <c r="F57" s="125"/>
      <c r="G57" s="125"/>
      <c r="H57" s="125"/>
      <c r="I57" s="125"/>
      <c r="J57" s="125"/>
      <c r="K57" s="125"/>
      <c r="L57" s="125"/>
      <c r="M57" s="125"/>
      <c r="N57" s="125"/>
      <c r="O57" s="125"/>
      <c r="P57" s="125"/>
      <c r="Q57" s="125"/>
      <c r="R57" s="125"/>
      <c r="S57" s="125"/>
      <c r="T57" s="125"/>
      <c r="U57" s="125"/>
    </row>
    <row r="58" spans="4:20" s="105" customFormat="1" ht="12.75">
      <c r="D58" s="125"/>
      <c r="F58" s="125"/>
      <c r="G58" s="125"/>
      <c r="H58" s="125"/>
      <c r="I58" s="125"/>
      <c r="J58" s="125"/>
      <c r="K58" s="125"/>
      <c r="L58" s="125"/>
      <c r="M58" s="125"/>
      <c r="N58" s="125"/>
      <c r="O58" s="125"/>
      <c r="P58" s="125"/>
      <c r="Q58" s="125"/>
      <c r="R58" s="125"/>
      <c r="S58" s="125"/>
      <c r="T58" s="125"/>
    </row>
    <row r="59" spans="4:20" s="105" customFormat="1" ht="12.75">
      <c r="D59" s="125"/>
      <c r="F59" s="125"/>
      <c r="G59" s="125"/>
      <c r="H59" s="125"/>
      <c r="I59" s="125"/>
      <c r="J59" s="125"/>
      <c r="K59" s="125"/>
      <c r="L59" s="125"/>
      <c r="M59" s="125"/>
      <c r="N59" s="125"/>
      <c r="O59" s="125"/>
      <c r="P59" s="125"/>
      <c r="Q59" s="125"/>
      <c r="R59" s="125"/>
      <c r="S59" s="125"/>
      <c r="T59" s="125"/>
    </row>
    <row r="60" spans="4:20" s="105" customFormat="1" ht="12.75">
      <c r="D60" s="125"/>
      <c r="F60" s="125"/>
      <c r="G60" s="125"/>
      <c r="H60" s="125"/>
      <c r="I60" s="125"/>
      <c r="J60" s="125"/>
      <c r="K60" s="125"/>
      <c r="L60" s="125"/>
      <c r="M60" s="125"/>
      <c r="N60" s="125"/>
      <c r="O60" s="125"/>
      <c r="P60" s="125"/>
      <c r="Q60" s="125"/>
      <c r="R60" s="125"/>
      <c r="S60" s="125"/>
      <c r="T60" s="125"/>
    </row>
    <row r="61" s="105" customFormat="1" ht="12.75">
      <c r="D61" s="125"/>
    </row>
    <row r="62" s="105" customFormat="1" ht="12.75">
      <c r="D62" s="125"/>
    </row>
    <row r="63" s="105" customFormat="1" ht="12.75">
      <c r="D63" s="125"/>
    </row>
    <row r="64" s="105" customFormat="1" ht="12.75">
      <c r="D64" s="125"/>
    </row>
    <row r="65" s="105" customFormat="1" ht="12.75">
      <c r="D65" s="125"/>
    </row>
    <row r="66" s="105" customFormat="1" ht="12.75">
      <c r="D66" s="125"/>
    </row>
    <row r="67" s="105" customFormat="1" ht="12.75">
      <c r="D67" s="125"/>
    </row>
    <row r="68" s="105" customFormat="1" ht="12.75">
      <c r="D68" s="125"/>
    </row>
    <row r="69" s="105" customFormat="1" ht="12.75">
      <c r="D69" s="125"/>
    </row>
    <row r="70" s="105" customFormat="1" ht="12.75">
      <c r="D70" s="125"/>
    </row>
    <row r="71" s="105" customFormat="1" ht="12.75">
      <c r="D71" s="125"/>
    </row>
    <row r="72" s="105" customFormat="1" ht="12.75">
      <c r="D72" s="125"/>
    </row>
    <row r="73" s="105" customFormat="1" ht="12.75">
      <c r="D73" s="125"/>
    </row>
    <row r="74" s="105" customFormat="1" ht="12.75">
      <c r="D74" s="125"/>
    </row>
    <row r="75" s="105" customFormat="1" ht="12.75">
      <c r="D75" s="125"/>
    </row>
    <row r="76" s="105" customFormat="1" ht="12.75">
      <c r="D76" s="125"/>
    </row>
    <row r="77" s="105" customFormat="1" ht="12.75">
      <c r="D77" s="125"/>
    </row>
    <row r="78" s="105" customFormat="1" ht="12.75">
      <c r="D78" s="125"/>
    </row>
    <row r="79" s="105" customFormat="1" ht="12.75">
      <c r="D79" s="125"/>
    </row>
    <row r="80" s="105" customFormat="1" ht="12.75">
      <c r="D80" s="125"/>
    </row>
    <row r="81" s="105" customFormat="1" ht="12.75">
      <c r="D81" s="125"/>
    </row>
    <row r="82" s="105" customFormat="1" ht="12.75">
      <c r="D82" s="125"/>
    </row>
    <row r="83" s="105" customFormat="1" ht="12.75">
      <c r="D83" s="125"/>
    </row>
    <row r="84" s="105" customFormat="1" ht="12.75">
      <c r="D84" s="125"/>
    </row>
    <row r="85" s="105" customFormat="1" ht="12.75">
      <c r="D85" s="125"/>
    </row>
    <row r="86" s="105" customFormat="1" ht="12.75">
      <c r="D86" s="125"/>
    </row>
    <row r="87" s="105" customFormat="1" ht="12.75">
      <c r="D87" s="125"/>
    </row>
    <row r="88" s="105" customFormat="1" ht="12.75">
      <c r="D88" s="125"/>
    </row>
    <row r="89" s="105" customFormat="1" ht="12.75">
      <c r="D89" s="125"/>
    </row>
    <row r="90" s="105" customFormat="1" ht="12.75">
      <c r="D90" s="125"/>
    </row>
    <row r="91" s="105" customFormat="1" ht="12.75">
      <c r="D91" s="125"/>
    </row>
    <row r="92" s="105" customFormat="1" ht="12.75">
      <c r="D92" s="125"/>
    </row>
    <row r="93" s="105" customFormat="1" ht="12.75">
      <c r="D93" s="125"/>
    </row>
    <row r="94" s="105" customFormat="1" ht="12.75">
      <c r="D94" s="125"/>
    </row>
    <row r="95" s="105" customFormat="1" ht="12.75">
      <c r="D95" s="125"/>
    </row>
    <row r="96" s="105" customFormat="1" ht="12.75">
      <c r="D96" s="125"/>
    </row>
    <row r="97" s="105" customFormat="1" ht="12.75">
      <c r="D97" s="125"/>
    </row>
    <row r="98" s="105" customFormat="1" ht="12.75">
      <c r="D98" s="125"/>
    </row>
    <row r="99" s="105" customFormat="1" ht="12.75">
      <c r="D99" s="125"/>
    </row>
    <row r="100" s="105" customFormat="1" ht="12.75">
      <c r="D100" s="125"/>
    </row>
    <row r="101" s="105" customFormat="1" ht="12.75">
      <c r="D101" s="125"/>
    </row>
    <row r="102" s="105" customFormat="1" ht="12.75">
      <c r="D102" s="125"/>
    </row>
    <row r="103" s="105" customFormat="1" ht="12.75">
      <c r="D103" s="125"/>
    </row>
    <row r="104" s="105" customFormat="1" ht="12.75">
      <c r="D104" s="125"/>
    </row>
    <row r="105" s="105" customFormat="1" ht="12.75">
      <c r="D105" s="125"/>
    </row>
    <row r="106" s="105" customFormat="1" ht="12.75">
      <c r="D106" s="125"/>
    </row>
    <row r="107" s="105" customFormat="1" ht="12.75">
      <c r="D107" s="125"/>
    </row>
    <row r="108" s="105" customFormat="1" ht="12.75">
      <c r="D108" s="125"/>
    </row>
    <row r="109" s="105" customFormat="1" ht="12.75">
      <c r="D109" s="125"/>
    </row>
    <row r="110" s="105" customFormat="1" ht="12.75">
      <c r="D110" s="125"/>
    </row>
    <row r="111" s="105" customFormat="1" ht="12.75">
      <c r="D111" s="125"/>
    </row>
    <row r="112" s="105" customFormat="1" ht="12.75">
      <c r="D112" s="125"/>
    </row>
    <row r="113" s="105" customFormat="1" ht="12.75">
      <c r="D113" s="125"/>
    </row>
    <row r="114" s="105" customFormat="1" ht="12.75">
      <c r="D114" s="125"/>
    </row>
    <row r="115" s="105" customFormat="1" ht="12.75">
      <c r="D115" s="125"/>
    </row>
    <row r="116" s="105" customFormat="1" ht="12.75">
      <c r="D116" s="125"/>
    </row>
    <row r="117" s="105" customFormat="1" ht="12.75">
      <c r="D117" s="125"/>
    </row>
    <row r="118" s="105" customFormat="1" ht="12.75">
      <c r="D118" s="125"/>
    </row>
    <row r="119" s="105" customFormat="1" ht="12.75">
      <c r="D119" s="125"/>
    </row>
    <row r="120" s="105" customFormat="1" ht="12.75">
      <c r="D120" s="125"/>
    </row>
    <row r="121" s="105" customFormat="1" ht="12.75">
      <c r="D121" s="125"/>
    </row>
    <row r="122" s="105" customFormat="1" ht="12.75">
      <c r="D122" s="125"/>
    </row>
    <row r="123" s="105" customFormat="1" ht="12.75">
      <c r="D123" s="125"/>
    </row>
    <row r="124" s="105" customFormat="1" ht="12.75">
      <c r="D124" s="125"/>
    </row>
    <row r="125" s="105" customFormat="1" ht="12.75">
      <c r="D125" s="125"/>
    </row>
    <row r="126" s="105" customFormat="1" ht="12.75">
      <c r="D126" s="125"/>
    </row>
    <row r="127" s="105" customFormat="1" ht="12.75">
      <c r="D127" s="125"/>
    </row>
    <row r="128" s="105" customFormat="1" ht="12.75">
      <c r="D128" s="125"/>
    </row>
    <row r="129" s="105" customFormat="1" ht="12.75">
      <c r="D129" s="125"/>
    </row>
    <row r="130" s="105" customFormat="1" ht="12.75">
      <c r="D130" s="125"/>
    </row>
    <row r="131" s="105" customFormat="1" ht="12.75">
      <c r="D131" s="125"/>
    </row>
    <row r="132" s="105" customFormat="1" ht="12.75">
      <c r="D132" s="125"/>
    </row>
    <row r="133" s="105" customFormat="1" ht="12.75">
      <c r="D133" s="125"/>
    </row>
    <row r="134" s="105" customFormat="1" ht="12.75">
      <c r="D134" s="125"/>
    </row>
    <row r="135" s="105" customFormat="1" ht="12.75">
      <c r="D135" s="125"/>
    </row>
    <row r="136" s="105" customFormat="1" ht="12.75">
      <c r="D136" s="125"/>
    </row>
    <row r="137" s="105" customFormat="1" ht="12.75">
      <c r="D137" s="125"/>
    </row>
    <row r="138" s="105" customFormat="1" ht="12.75">
      <c r="D138" s="125"/>
    </row>
    <row r="139" s="105" customFormat="1" ht="12.75">
      <c r="D139" s="125"/>
    </row>
    <row r="140" s="105" customFormat="1" ht="12.75">
      <c r="D140" s="125"/>
    </row>
    <row r="141" s="105" customFormat="1" ht="12.75">
      <c r="D141" s="125"/>
    </row>
    <row r="142" s="105" customFormat="1" ht="12.75">
      <c r="D142" s="125"/>
    </row>
    <row r="143" s="105" customFormat="1" ht="12.75">
      <c r="D143" s="125"/>
    </row>
    <row r="144" s="105" customFormat="1" ht="12.75">
      <c r="D144" s="125"/>
    </row>
    <row r="145" s="105" customFormat="1" ht="12.75">
      <c r="D145" s="125"/>
    </row>
    <row r="146" s="105" customFormat="1" ht="12.75">
      <c r="D146" s="125"/>
    </row>
    <row r="147" s="105" customFormat="1" ht="12.75">
      <c r="D147" s="125"/>
    </row>
    <row r="148" s="105" customFormat="1" ht="12.75">
      <c r="D148" s="125"/>
    </row>
    <row r="149" s="105" customFormat="1" ht="12.75">
      <c r="D149" s="125"/>
    </row>
    <row r="150" s="105" customFormat="1" ht="12.75">
      <c r="D150" s="125"/>
    </row>
    <row r="151" s="105" customFormat="1" ht="12.75">
      <c r="D151" s="125"/>
    </row>
    <row r="152" s="105" customFormat="1" ht="12.75">
      <c r="D152" s="125"/>
    </row>
    <row r="153" s="105" customFormat="1" ht="12.75">
      <c r="D153" s="125"/>
    </row>
    <row r="154" s="105" customFormat="1" ht="12.75">
      <c r="D154" s="125"/>
    </row>
    <row r="155" s="105" customFormat="1" ht="12.75">
      <c r="D155" s="125"/>
    </row>
    <row r="156" s="105" customFormat="1" ht="12.75">
      <c r="D156" s="125"/>
    </row>
    <row r="157" s="105" customFormat="1" ht="12.75">
      <c r="D157" s="125"/>
    </row>
    <row r="158" s="105" customFormat="1" ht="12.75">
      <c r="D158" s="125"/>
    </row>
    <row r="159" s="105" customFormat="1" ht="12.75">
      <c r="D159" s="125"/>
    </row>
    <row r="160" s="105" customFormat="1" ht="12.75">
      <c r="D160" s="125"/>
    </row>
    <row r="161" s="105" customFormat="1" ht="12.75">
      <c r="D161" s="125"/>
    </row>
    <row r="162" s="105" customFormat="1" ht="12.75">
      <c r="D162" s="125"/>
    </row>
    <row r="163" s="105" customFormat="1" ht="12.75">
      <c r="D163" s="125"/>
    </row>
    <row r="164" s="105" customFormat="1" ht="12.75">
      <c r="D164" s="125"/>
    </row>
    <row r="165" s="105" customFormat="1" ht="12.75">
      <c r="D165" s="125"/>
    </row>
    <row r="166" s="105" customFormat="1" ht="12.75">
      <c r="D166" s="125"/>
    </row>
    <row r="167" s="105" customFormat="1" ht="12.75">
      <c r="D167" s="125"/>
    </row>
    <row r="168" s="105" customFormat="1" ht="12.75">
      <c r="D168" s="125"/>
    </row>
    <row r="169" s="105" customFormat="1" ht="12.75">
      <c r="D169" s="125"/>
    </row>
    <row r="170" s="105" customFormat="1" ht="12.75">
      <c r="D170" s="125"/>
    </row>
    <row r="171" s="105" customFormat="1" ht="12.75">
      <c r="D171" s="125"/>
    </row>
    <row r="172" s="105" customFormat="1" ht="12.75">
      <c r="D172" s="125"/>
    </row>
    <row r="173" s="105" customFormat="1" ht="12.75">
      <c r="D173" s="125"/>
    </row>
    <row r="174" s="105" customFormat="1" ht="12.75">
      <c r="D174" s="125"/>
    </row>
    <row r="175" s="105" customFormat="1" ht="12.75">
      <c r="D175" s="125"/>
    </row>
    <row r="176" s="105" customFormat="1" ht="12.75">
      <c r="D176" s="125"/>
    </row>
    <row r="177" s="105" customFormat="1" ht="12.75">
      <c r="D177" s="125"/>
    </row>
    <row r="178" s="105" customFormat="1" ht="12.75">
      <c r="D178" s="125"/>
    </row>
    <row r="179" s="105" customFormat="1" ht="12.75">
      <c r="D179" s="125"/>
    </row>
    <row r="180" s="105" customFormat="1" ht="12.75">
      <c r="D180" s="125"/>
    </row>
    <row r="181" s="105" customFormat="1" ht="12.75">
      <c r="D181" s="125"/>
    </row>
    <row r="182" s="105" customFormat="1" ht="12.75">
      <c r="D182" s="125"/>
    </row>
    <row r="183" s="105" customFormat="1" ht="12.75">
      <c r="D183" s="125"/>
    </row>
    <row r="184" s="105" customFormat="1" ht="12.75">
      <c r="D184" s="125"/>
    </row>
    <row r="185" s="105" customFormat="1" ht="12.75">
      <c r="D185" s="125"/>
    </row>
    <row r="186" s="105" customFormat="1" ht="12.75">
      <c r="D186" s="125"/>
    </row>
    <row r="187" s="105" customFormat="1" ht="12.75">
      <c r="D187" s="125"/>
    </row>
    <row r="188" s="105" customFormat="1" ht="12.75">
      <c r="D188" s="125"/>
    </row>
    <row r="189" s="105" customFormat="1" ht="12.75">
      <c r="D189" s="125"/>
    </row>
    <row r="190" s="105" customFormat="1" ht="12.75">
      <c r="D190" s="125"/>
    </row>
    <row r="191" s="105" customFormat="1" ht="12.75">
      <c r="D191" s="125"/>
    </row>
    <row r="192" s="105" customFormat="1" ht="12.75">
      <c r="D192" s="125"/>
    </row>
    <row r="193" s="105" customFormat="1" ht="12.75">
      <c r="D193" s="125"/>
    </row>
    <row r="194" s="105" customFormat="1" ht="12.75">
      <c r="D194" s="125"/>
    </row>
    <row r="195" s="105" customFormat="1" ht="12.75">
      <c r="D195" s="125"/>
    </row>
    <row r="196" s="105" customFormat="1" ht="12.75">
      <c r="D196" s="125"/>
    </row>
    <row r="197" s="105" customFormat="1" ht="12.75">
      <c r="D197" s="125"/>
    </row>
    <row r="198" s="105" customFormat="1" ht="12.75">
      <c r="D198" s="125"/>
    </row>
    <row r="199" s="105" customFormat="1" ht="12.75">
      <c r="D199" s="125"/>
    </row>
    <row r="200" s="105" customFormat="1" ht="12.75">
      <c r="D200" s="125"/>
    </row>
    <row r="201" s="105" customFormat="1" ht="12.75">
      <c r="D201" s="125"/>
    </row>
    <row r="202" s="105" customFormat="1" ht="12.75">
      <c r="D202" s="125"/>
    </row>
    <row r="203" s="105" customFormat="1" ht="12.75">
      <c r="D203" s="125"/>
    </row>
    <row r="204" s="105" customFormat="1" ht="12.75">
      <c r="D204" s="125"/>
    </row>
    <row r="205" s="105" customFormat="1" ht="12.75">
      <c r="D205" s="125"/>
    </row>
    <row r="206" s="105" customFormat="1" ht="12.75">
      <c r="D206" s="125"/>
    </row>
    <row r="207" s="105" customFormat="1" ht="12.75">
      <c r="D207" s="125"/>
    </row>
    <row r="208" s="105" customFormat="1" ht="12.75">
      <c r="D208" s="125"/>
    </row>
    <row r="209" s="105" customFormat="1" ht="12.75">
      <c r="D209" s="125"/>
    </row>
    <row r="210" s="105" customFormat="1" ht="12.75">
      <c r="D210" s="125"/>
    </row>
    <row r="211" s="105" customFormat="1" ht="12.75">
      <c r="D211" s="125"/>
    </row>
    <row r="212" s="105" customFormat="1" ht="12.75">
      <c r="D212" s="125"/>
    </row>
    <row r="213" s="105" customFormat="1" ht="12.75">
      <c r="D213" s="125"/>
    </row>
    <row r="214" s="105" customFormat="1" ht="12.75">
      <c r="D214" s="125"/>
    </row>
    <row r="215" s="105" customFormat="1" ht="12.75">
      <c r="D215" s="125"/>
    </row>
    <row r="216" s="105" customFormat="1" ht="12.75">
      <c r="D216" s="125"/>
    </row>
    <row r="217" s="105" customFormat="1" ht="12.75">
      <c r="D217" s="125"/>
    </row>
    <row r="218" s="105" customFormat="1" ht="12.75">
      <c r="D218" s="125"/>
    </row>
    <row r="219" s="105" customFormat="1" ht="12.75">
      <c r="D219" s="125"/>
    </row>
    <row r="220" s="105" customFormat="1" ht="12.75">
      <c r="D220" s="125"/>
    </row>
    <row r="221" s="105" customFormat="1" ht="12.75">
      <c r="D221" s="125"/>
    </row>
    <row r="222" s="105" customFormat="1" ht="12.75">
      <c r="D222" s="125"/>
    </row>
    <row r="223" s="105" customFormat="1" ht="12.75">
      <c r="D223" s="125"/>
    </row>
    <row r="224" s="105" customFormat="1" ht="12.75">
      <c r="D224" s="125"/>
    </row>
    <row r="225" s="105" customFormat="1" ht="12.75">
      <c r="D225" s="125"/>
    </row>
    <row r="226" s="105" customFormat="1" ht="12.75">
      <c r="D226" s="125"/>
    </row>
    <row r="227" s="105" customFormat="1" ht="12.75">
      <c r="D227" s="125"/>
    </row>
    <row r="228" s="105" customFormat="1" ht="12.75">
      <c r="D228" s="125"/>
    </row>
    <row r="229" s="105" customFormat="1" ht="12.75">
      <c r="D229" s="125"/>
    </row>
    <row r="230" s="105" customFormat="1" ht="12.75">
      <c r="D230" s="125"/>
    </row>
    <row r="231" s="105" customFormat="1" ht="12.75">
      <c r="D231" s="125"/>
    </row>
    <row r="232" s="105" customFormat="1" ht="12.75">
      <c r="D232" s="125"/>
    </row>
    <row r="233" s="105" customFormat="1" ht="12.75">
      <c r="D233" s="125"/>
    </row>
    <row r="234" s="105" customFormat="1" ht="12.75">
      <c r="D234" s="125"/>
    </row>
    <row r="235" s="105" customFormat="1" ht="12.75">
      <c r="D235" s="125"/>
    </row>
    <row r="236" s="105" customFormat="1" ht="12.75">
      <c r="D236" s="125"/>
    </row>
    <row r="237" s="105" customFormat="1" ht="12.75">
      <c r="D237" s="125"/>
    </row>
    <row r="238" s="105" customFormat="1" ht="12.75">
      <c r="D238" s="125"/>
    </row>
    <row r="239" s="105" customFormat="1" ht="12.75">
      <c r="D239" s="125"/>
    </row>
    <row r="240" s="105" customFormat="1" ht="12.75">
      <c r="D240" s="125"/>
    </row>
    <row r="241" s="105" customFormat="1" ht="12.75">
      <c r="D241" s="125"/>
    </row>
    <row r="242" s="105" customFormat="1" ht="12.75">
      <c r="D242" s="125"/>
    </row>
    <row r="243" s="105" customFormat="1" ht="12.75">
      <c r="D243" s="125"/>
    </row>
    <row r="244" s="105" customFormat="1" ht="12.75">
      <c r="D244" s="125"/>
    </row>
    <row r="245" s="105" customFormat="1" ht="12.75">
      <c r="D245" s="125"/>
    </row>
    <row r="246" s="105" customFormat="1" ht="12.75">
      <c r="D246" s="125"/>
    </row>
    <row r="247" s="105" customFormat="1" ht="12.75">
      <c r="D247" s="125"/>
    </row>
    <row r="248" s="105" customFormat="1" ht="12.75">
      <c r="D248" s="125"/>
    </row>
    <row r="249" s="105" customFormat="1" ht="12.75">
      <c r="D249" s="125"/>
    </row>
    <row r="250" s="105" customFormat="1" ht="12.75">
      <c r="D250" s="125"/>
    </row>
    <row r="251" s="105" customFormat="1" ht="12.75">
      <c r="D251" s="125"/>
    </row>
    <row r="252" s="105" customFormat="1" ht="12.75">
      <c r="D252" s="125"/>
    </row>
    <row r="253" s="105" customFormat="1" ht="12.75">
      <c r="D253" s="125"/>
    </row>
    <row r="254" s="105" customFormat="1" ht="12.75">
      <c r="D254" s="125"/>
    </row>
    <row r="255" s="105" customFormat="1" ht="12.75">
      <c r="D255" s="125"/>
    </row>
    <row r="256" s="105" customFormat="1" ht="12.75">
      <c r="D256" s="125"/>
    </row>
    <row r="257" s="105" customFormat="1" ht="12.75">
      <c r="D257" s="125"/>
    </row>
    <row r="258" s="105" customFormat="1" ht="12.75">
      <c r="D258" s="125"/>
    </row>
    <row r="259" s="105" customFormat="1" ht="12.75">
      <c r="D259" s="125"/>
    </row>
    <row r="260" s="105" customFormat="1" ht="12.75">
      <c r="D260" s="125"/>
    </row>
    <row r="261" s="105" customFormat="1" ht="12.75">
      <c r="D261" s="125"/>
    </row>
    <row r="262" s="105" customFormat="1" ht="12.75">
      <c r="D262" s="125"/>
    </row>
    <row r="263" s="105" customFormat="1" ht="12.75">
      <c r="D263" s="125"/>
    </row>
    <row r="264" s="105" customFormat="1" ht="12.75">
      <c r="D264" s="125"/>
    </row>
    <row r="265" s="105" customFormat="1" ht="12.75">
      <c r="D265" s="125"/>
    </row>
    <row r="266" s="105" customFormat="1" ht="12.75">
      <c r="D266" s="125"/>
    </row>
    <row r="267" s="105" customFormat="1" ht="12.75">
      <c r="D267" s="125"/>
    </row>
    <row r="268" s="105" customFormat="1" ht="12.75">
      <c r="D268" s="125"/>
    </row>
    <row r="269" s="105" customFormat="1" ht="12.75">
      <c r="D269" s="125"/>
    </row>
    <row r="270" s="105" customFormat="1" ht="12.75">
      <c r="D270" s="125"/>
    </row>
    <row r="271" s="105" customFormat="1" ht="12.75">
      <c r="D271" s="125"/>
    </row>
    <row r="272" s="105" customFormat="1" ht="12.75">
      <c r="D272" s="125"/>
    </row>
    <row r="273" s="105" customFormat="1" ht="12.75">
      <c r="D273" s="125"/>
    </row>
    <row r="274" s="105" customFormat="1" ht="12.75">
      <c r="D274" s="125"/>
    </row>
    <row r="275" s="105" customFormat="1" ht="12.75">
      <c r="D275" s="125"/>
    </row>
    <row r="276" s="105" customFormat="1" ht="12.75">
      <c r="D276" s="125"/>
    </row>
    <row r="277" s="105" customFormat="1" ht="12.75">
      <c r="D277" s="125"/>
    </row>
    <row r="278" s="105" customFormat="1" ht="12.75">
      <c r="D278" s="125"/>
    </row>
    <row r="279" s="105" customFormat="1" ht="12.75">
      <c r="D279" s="125"/>
    </row>
    <row r="280" s="105" customFormat="1" ht="12.75">
      <c r="D280" s="125"/>
    </row>
    <row r="281" s="105" customFormat="1" ht="12.75">
      <c r="D281" s="125"/>
    </row>
    <row r="282" s="105" customFormat="1" ht="12.75">
      <c r="D282" s="125"/>
    </row>
    <row r="283" s="105" customFormat="1" ht="12.75">
      <c r="D283" s="125"/>
    </row>
    <row r="284" s="105" customFormat="1" ht="12.75">
      <c r="D284" s="125"/>
    </row>
    <row r="285" s="105" customFormat="1" ht="12.75">
      <c r="D285" s="125"/>
    </row>
    <row r="286" s="105" customFormat="1" ht="12.75">
      <c r="D286" s="125"/>
    </row>
    <row r="287" s="105" customFormat="1" ht="12.75">
      <c r="D287" s="125"/>
    </row>
    <row r="288" s="105" customFormat="1" ht="12.75">
      <c r="D288" s="125"/>
    </row>
    <row r="289" s="105" customFormat="1" ht="12.75">
      <c r="D289" s="125"/>
    </row>
    <row r="290" s="105" customFormat="1" ht="12.75">
      <c r="D290" s="125"/>
    </row>
    <row r="291" s="105" customFormat="1" ht="12.75">
      <c r="D291" s="125"/>
    </row>
    <row r="292" s="105" customFormat="1" ht="12.75">
      <c r="D292" s="125"/>
    </row>
    <row r="293" s="105" customFormat="1" ht="12.75">
      <c r="D293" s="125"/>
    </row>
    <row r="294" s="105" customFormat="1" ht="12.75">
      <c r="D294" s="125"/>
    </row>
    <row r="295" s="105" customFormat="1" ht="12.75">
      <c r="D295" s="125"/>
    </row>
    <row r="296" s="105" customFormat="1" ht="12.75">
      <c r="D296" s="125"/>
    </row>
    <row r="297" s="105" customFormat="1" ht="12.75">
      <c r="D297" s="125"/>
    </row>
    <row r="298" s="105" customFormat="1" ht="12.75">
      <c r="D298" s="125"/>
    </row>
    <row r="299" s="105" customFormat="1" ht="12.75">
      <c r="D299" s="125"/>
    </row>
    <row r="300" s="105" customFormat="1" ht="12.75">
      <c r="D300" s="125"/>
    </row>
    <row r="301" s="105" customFormat="1" ht="12.75">
      <c r="D301" s="125"/>
    </row>
    <row r="302" s="105" customFormat="1" ht="12.75">
      <c r="D302" s="125"/>
    </row>
    <row r="303" s="105" customFormat="1" ht="12.75">
      <c r="D303" s="125"/>
    </row>
    <row r="304" s="105" customFormat="1" ht="12.75">
      <c r="D304" s="125"/>
    </row>
    <row r="305" s="105" customFormat="1" ht="12.75">
      <c r="D305" s="125"/>
    </row>
    <row r="306" s="105" customFormat="1" ht="12.75">
      <c r="D306" s="125"/>
    </row>
    <row r="307" s="105" customFormat="1" ht="12.75">
      <c r="D307" s="125"/>
    </row>
    <row r="308" s="105" customFormat="1" ht="12.75">
      <c r="D308" s="125"/>
    </row>
    <row r="309" s="105" customFormat="1" ht="12.75">
      <c r="D309" s="125"/>
    </row>
    <row r="310" s="105" customFormat="1" ht="12.75">
      <c r="D310" s="125"/>
    </row>
    <row r="311" s="105" customFormat="1" ht="12.75">
      <c r="D311" s="125"/>
    </row>
    <row r="312" s="105" customFormat="1" ht="12.75">
      <c r="D312" s="125"/>
    </row>
    <row r="313" s="105" customFormat="1" ht="12.75">
      <c r="D313" s="125"/>
    </row>
    <row r="314" s="105" customFormat="1" ht="12.75">
      <c r="D314" s="125"/>
    </row>
    <row r="315" s="105" customFormat="1" ht="12.75">
      <c r="D315" s="125"/>
    </row>
    <row r="316" s="105" customFormat="1" ht="12.75">
      <c r="D316" s="125"/>
    </row>
    <row r="317" s="105" customFormat="1" ht="12.75">
      <c r="D317" s="125"/>
    </row>
    <row r="318" s="105" customFormat="1" ht="12.75">
      <c r="D318" s="125"/>
    </row>
    <row r="319" s="105" customFormat="1" ht="12.75">
      <c r="D319" s="125"/>
    </row>
    <row r="320" s="105" customFormat="1" ht="12.75">
      <c r="D320" s="125"/>
    </row>
    <row r="321" s="105" customFormat="1" ht="12.75">
      <c r="D321" s="125"/>
    </row>
    <row r="322" s="105" customFormat="1" ht="12.75">
      <c r="D322" s="125"/>
    </row>
    <row r="323" s="105" customFormat="1" ht="12.75">
      <c r="D323" s="125"/>
    </row>
    <row r="324" s="105" customFormat="1" ht="12.75">
      <c r="D324" s="125"/>
    </row>
    <row r="325" s="105" customFormat="1" ht="12.75">
      <c r="D325" s="125"/>
    </row>
    <row r="326" s="105" customFormat="1" ht="12.75">
      <c r="D326" s="125"/>
    </row>
    <row r="327" s="105" customFormat="1" ht="12.75">
      <c r="D327" s="125"/>
    </row>
    <row r="328" s="105" customFormat="1" ht="12.75">
      <c r="D328" s="125"/>
    </row>
    <row r="329" s="105" customFormat="1" ht="12.75">
      <c r="D329" s="125"/>
    </row>
    <row r="330" s="105" customFormat="1" ht="12.75">
      <c r="D330" s="125"/>
    </row>
    <row r="331" s="105" customFormat="1" ht="12.75">
      <c r="D331" s="125"/>
    </row>
    <row r="332" s="105" customFormat="1" ht="12.75">
      <c r="D332" s="125"/>
    </row>
    <row r="333" s="105" customFormat="1" ht="12.75">
      <c r="D333" s="125"/>
    </row>
    <row r="334" s="105" customFormat="1" ht="12.75">
      <c r="D334" s="125"/>
    </row>
    <row r="335" s="105" customFormat="1" ht="12.75">
      <c r="D335" s="125"/>
    </row>
    <row r="336" s="105" customFormat="1" ht="12.75">
      <c r="D336" s="125"/>
    </row>
    <row r="337" s="105" customFormat="1" ht="12.75">
      <c r="D337" s="125"/>
    </row>
    <row r="338" s="105" customFormat="1" ht="12.75">
      <c r="D338" s="125"/>
    </row>
    <row r="339" s="105" customFormat="1" ht="12.75">
      <c r="D339" s="125"/>
    </row>
    <row r="340" s="105" customFormat="1" ht="12.75">
      <c r="D340" s="125"/>
    </row>
    <row r="341" s="105" customFormat="1" ht="12.75">
      <c r="D341" s="125"/>
    </row>
    <row r="342" s="105" customFormat="1" ht="12.75">
      <c r="D342" s="125"/>
    </row>
    <row r="343" s="105" customFormat="1" ht="12.75">
      <c r="D343" s="125"/>
    </row>
    <row r="344" s="105" customFormat="1" ht="12.75">
      <c r="D344" s="125"/>
    </row>
    <row r="345" s="105" customFormat="1" ht="12.75">
      <c r="D345" s="125"/>
    </row>
    <row r="346" s="105" customFormat="1" ht="12.75">
      <c r="D346" s="125"/>
    </row>
    <row r="347" s="105" customFormat="1" ht="12.75">
      <c r="D347" s="125"/>
    </row>
    <row r="348" s="105" customFormat="1" ht="12.75">
      <c r="D348" s="125"/>
    </row>
    <row r="349" s="105" customFormat="1" ht="12.75">
      <c r="D349" s="125"/>
    </row>
    <row r="350" s="105" customFormat="1" ht="12.75">
      <c r="D350" s="125"/>
    </row>
    <row r="351" s="105" customFormat="1" ht="12.75">
      <c r="D351" s="125"/>
    </row>
    <row r="352" s="105" customFormat="1" ht="12.75">
      <c r="D352" s="125"/>
    </row>
    <row r="353" s="105" customFormat="1" ht="12.75">
      <c r="D353" s="125"/>
    </row>
    <row r="354" s="105" customFormat="1" ht="12.75">
      <c r="D354" s="125"/>
    </row>
    <row r="355" s="105" customFormat="1" ht="12.75">
      <c r="D355" s="125"/>
    </row>
    <row r="356" s="105" customFormat="1" ht="12.75">
      <c r="D356" s="125"/>
    </row>
    <row r="357" s="105" customFormat="1" ht="12.75">
      <c r="D357" s="125"/>
    </row>
    <row r="358" s="105" customFormat="1" ht="12.75">
      <c r="D358" s="125"/>
    </row>
    <row r="359" s="105" customFormat="1" ht="12.75">
      <c r="D359" s="125"/>
    </row>
    <row r="360" s="105" customFormat="1" ht="12.75">
      <c r="D360" s="125"/>
    </row>
    <row r="361" s="105" customFormat="1" ht="12.75">
      <c r="D361" s="125"/>
    </row>
    <row r="362" s="105" customFormat="1" ht="12.75">
      <c r="D362" s="125"/>
    </row>
    <row r="363" s="105" customFormat="1" ht="12.75">
      <c r="D363" s="125"/>
    </row>
    <row r="364" s="105" customFormat="1" ht="12.75">
      <c r="D364" s="125"/>
    </row>
    <row r="365" s="105" customFormat="1" ht="12.75">
      <c r="D365" s="125"/>
    </row>
    <row r="366" s="105" customFormat="1" ht="12.75">
      <c r="D366" s="125"/>
    </row>
    <row r="367" s="105" customFormat="1" ht="12.75">
      <c r="D367" s="125"/>
    </row>
    <row r="368" s="105" customFormat="1" ht="12.75">
      <c r="D368" s="125"/>
    </row>
    <row r="369" s="105" customFormat="1" ht="12.75">
      <c r="D369" s="125"/>
    </row>
    <row r="370" s="105" customFormat="1" ht="12.75">
      <c r="D370" s="125"/>
    </row>
    <row r="371" s="105" customFormat="1" ht="12.75">
      <c r="D371" s="125"/>
    </row>
    <row r="372" s="105" customFormat="1" ht="12.75">
      <c r="D372" s="125"/>
    </row>
    <row r="373" s="105" customFormat="1" ht="12.75">
      <c r="D373" s="125"/>
    </row>
    <row r="374" s="105" customFormat="1" ht="12.75">
      <c r="D374" s="125"/>
    </row>
    <row r="375" s="105" customFormat="1" ht="12.75">
      <c r="D375" s="125"/>
    </row>
    <row r="376" s="105" customFormat="1" ht="12.75">
      <c r="D376" s="125"/>
    </row>
    <row r="377" s="105" customFormat="1" ht="12.75">
      <c r="D377" s="125"/>
    </row>
    <row r="378" s="105" customFormat="1" ht="12.75">
      <c r="D378" s="125"/>
    </row>
    <row r="379" s="105" customFormat="1" ht="12.75">
      <c r="D379" s="125"/>
    </row>
    <row r="380" s="105" customFormat="1" ht="12.75">
      <c r="D380" s="125"/>
    </row>
    <row r="381" s="105" customFormat="1" ht="12.75">
      <c r="D381" s="125"/>
    </row>
    <row r="382" s="105" customFormat="1" ht="12.75">
      <c r="D382" s="125"/>
    </row>
    <row r="383" s="105" customFormat="1" ht="12.75">
      <c r="D383" s="125"/>
    </row>
    <row r="384" s="105" customFormat="1" ht="12.75">
      <c r="D384" s="125"/>
    </row>
    <row r="385" s="105" customFormat="1" ht="12.75">
      <c r="D385" s="125"/>
    </row>
    <row r="386" s="105" customFormat="1" ht="12.75">
      <c r="D386" s="125"/>
    </row>
    <row r="387" s="105" customFormat="1" ht="12.75">
      <c r="D387" s="125"/>
    </row>
    <row r="388" s="105" customFormat="1" ht="12.75">
      <c r="D388" s="125"/>
    </row>
    <row r="389" s="105" customFormat="1" ht="12.75">
      <c r="D389" s="125"/>
    </row>
    <row r="390" s="105" customFormat="1" ht="12.75">
      <c r="D390" s="125"/>
    </row>
    <row r="391" s="105" customFormat="1" ht="12.75">
      <c r="D391" s="125"/>
    </row>
    <row r="392" s="105" customFormat="1" ht="12.75">
      <c r="D392" s="125"/>
    </row>
    <row r="393" s="105" customFormat="1" ht="12.75">
      <c r="D393" s="125"/>
    </row>
    <row r="394" s="105" customFormat="1" ht="12.75">
      <c r="D394" s="125"/>
    </row>
    <row r="395" s="105" customFormat="1" ht="12.75">
      <c r="D395" s="125"/>
    </row>
    <row r="396" s="105" customFormat="1" ht="12.75">
      <c r="D396" s="125"/>
    </row>
    <row r="397" s="105" customFormat="1" ht="12.75">
      <c r="D397" s="125"/>
    </row>
    <row r="398" s="105" customFormat="1" ht="12.75">
      <c r="D398" s="125"/>
    </row>
    <row r="399" s="105" customFormat="1" ht="12.75">
      <c r="D399" s="125"/>
    </row>
    <row r="400" s="105" customFormat="1" ht="12.75">
      <c r="D400" s="125"/>
    </row>
    <row r="401" s="105" customFormat="1" ht="12.75">
      <c r="D401" s="125"/>
    </row>
    <row r="402" s="105" customFormat="1" ht="12.75">
      <c r="D402" s="125"/>
    </row>
    <row r="403" s="105" customFormat="1" ht="12.75">
      <c r="D403" s="125"/>
    </row>
    <row r="404" s="105" customFormat="1" ht="12.75">
      <c r="D404" s="125"/>
    </row>
    <row r="405" s="105" customFormat="1" ht="12.75">
      <c r="D405" s="125"/>
    </row>
    <row r="406" s="105" customFormat="1" ht="12.75">
      <c r="D406" s="125"/>
    </row>
    <row r="407" s="105" customFormat="1" ht="12.75">
      <c r="D407" s="125"/>
    </row>
    <row r="408" s="105" customFormat="1" ht="12.75">
      <c r="D408" s="125"/>
    </row>
    <row r="409" s="105" customFormat="1" ht="12.75">
      <c r="D409" s="125"/>
    </row>
    <row r="410" s="105" customFormat="1" ht="12.75">
      <c r="D410" s="125"/>
    </row>
    <row r="411" s="105" customFormat="1" ht="12.75">
      <c r="D411" s="125"/>
    </row>
    <row r="412" s="105" customFormat="1" ht="12.75">
      <c r="D412" s="125"/>
    </row>
    <row r="413" s="105" customFormat="1" ht="12.75">
      <c r="D413" s="125"/>
    </row>
    <row r="414" s="105" customFormat="1" ht="12.75">
      <c r="D414" s="125"/>
    </row>
    <row r="415" s="105" customFormat="1" ht="12.75">
      <c r="D415" s="125"/>
    </row>
    <row r="416" s="105" customFormat="1" ht="12.75">
      <c r="D416" s="125"/>
    </row>
    <row r="417" s="105" customFormat="1" ht="12.75">
      <c r="D417" s="125"/>
    </row>
    <row r="418" s="105" customFormat="1" ht="12.75">
      <c r="D418" s="125"/>
    </row>
    <row r="419" s="105" customFormat="1" ht="12.75">
      <c r="D419" s="125"/>
    </row>
    <row r="420" s="105" customFormat="1" ht="12.75">
      <c r="D420" s="125"/>
    </row>
    <row r="421" s="105" customFormat="1" ht="12.75">
      <c r="D421" s="125"/>
    </row>
    <row r="422" s="105" customFormat="1" ht="12.75">
      <c r="D422" s="125"/>
    </row>
    <row r="423" s="105" customFormat="1" ht="12.75">
      <c r="D423" s="125"/>
    </row>
    <row r="424" s="105" customFormat="1" ht="12.75">
      <c r="D424" s="125"/>
    </row>
    <row r="425" s="105" customFormat="1" ht="12.75">
      <c r="D425" s="125"/>
    </row>
    <row r="426" s="105" customFormat="1" ht="12.75">
      <c r="D426" s="125"/>
    </row>
    <row r="427" s="105" customFormat="1" ht="12.75">
      <c r="D427" s="125"/>
    </row>
    <row r="428" s="105" customFormat="1" ht="12.75">
      <c r="D428" s="125"/>
    </row>
    <row r="429" s="105" customFormat="1" ht="12.75">
      <c r="D429" s="125"/>
    </row>
    <row r="430" s="105" customFormat="1" ht="12.75">
      <c r="D430" s="125"/>
    </row>
    <row r="431" s="105" customFormat="1" ht="12.75">
      <c r="D431" s="125"/>
    </row>
    <row r="432" s="105" customFormat="1" ht="12.75">
      <c r="D432" s="125"/>
    </row>
    <row r="433" s="105" customFormat="1" ht="12.75">
      <c r="D433" s="125"/>
    </row>
    <row r="434" s="105" customFormat="1" ht="12.75">
      <c r="D434" s="125"/>
    </row>
    <row r="435" s="105" customFormat="1" ht="12.75">
      <c r="D435" s="125"/>
    </row>
    <row r="436" s="105" customFormat="1" ht="12.75">
      <c r="D436" s="125"/>
    </row>
    <row r="437" s="105" customFormat="1" ht="12.75">
      <c r="D437" s="125"/>
    </row>
    <row r="438" s="105" customFormat="1" ht="12.75">
      <c r="D438" s="125"/>
    </row>
    <row r="439" s="105" customFormat="1" ht="12.75">
      <c r="D439" s="125"/>
    </row>
    <row r="440" s="105" customFormat="1" ht="12.75">
      <c r="D440" s="125"/>
    </row>
    <row r="441" s="105" customFormat="1" ht="12.75">
      <c r="D441" s="125"/>
    </row>
    <row r="442" s="105" customFormat="1" ht="12.75">
      <c r="D442" s="125"/>
    </row>
    <row r="443" s="105" customFormat="1" ht="12.75">
      <c r="D443" s="125"/>
    </row>
    <row r="444" s="105" customFormat="1" ht="12.75">
      <c r="D444" s="125"/>
    </row>
    <row r="445" s="105" customFormat="1" ht="12.75">
      <c r="D445" s="125"/>
    </row>
    <row r="446" s="105" customFormat="1" ht="12.75">
      <c r="D446" s="125"/>
    </row>
    <row r="447" s="105" customFormat="1" ht="12.75">
      <c r="D447" s="125"/>
    </row>
    <row r="448" s="105" customFormat="1" ht="12.75">
      <c r="D448" s="125"/>
    </row>
    <row r="449" s="105" customFormat="1" ht="12.75">
      <c r="D449" s="125"/>
    </row>
    <row r="450" s="105" customFormat="1" ht="12.75">
      <c r="D450" s="125"/>
    </row>
    <row r="451" s="105" customFormat="1" ht="12.75">
      <c r="D451" s="125"/>
    </row>
    <row r="452" s="105" customFormat="1" ht="12.75">
      <c r="D452" s="125"/>
    </row>
    <row r="453" s="105" customFormat="1" ht="12.75">
      <c r="D453" s="125"/>
    </row>
    <row r="454" s="105" customFormat="1" ht="12.75">
      <c r="D454" s="125"/>
    </row>
    <row r="455" s="105" customFormat="1" ht="12.75">
      <c r="D455" s="125"/>
    </row>
    <row r="456" s="105" customFormat="1" ht="12.75">
      <c r="D456" s="125"/>
    </row>
    <row r="457" s="105" customFormat="1" ht="12.75">
      <c r="D457" s="125"/>
    </row>
    <row r="458" s="105" customFormat="1" ht="12.75">
      <c r="D458" s="125"/>
    </row>
    <row r="459" s="105" customFormat="1" ht="12.75">
      <c r="D459" s="125"/>
    </row>
    <row r="460" s="105" customFormat="1" ht="12.75">
      <c r="D460" s="125"/>
    </row>
    <row r="461" s="105" customFormat="1" ht="12.75">
      <c r="D461" s="125"/>
    </row>
    <row r="462" s="105" customFormat="1" ht="12.75">
      <c r="D462" s="125"/>
    </row>
    <row r="463" s="105" customFormat="1" ht="12.75">
      <c r="D463" s="125"/>
    </row>
    <row r="464" s="105" customFormat="1" ht="12.75">
      <c r="D464" s="125"/>
    </row>
    <row r="465" s="105" customFormat="1" ht="12.75">
      <c r="D465" s="125"/>
    </row>
    <row r="466" s="105" customFormat="1" ht="12.75">
      <c r="D466" s="125"/>
    </row>
    <row r="467" s="105" customFormat="1" ht="12.75">
      <c r="D467" s="125"/>
    </row>
    <row r="468" s="105" customFormat="1" ht="12.75">
      <c r="D468" s="125"/>
    </row>
    <row r="469" s="105" customFormat="1" ht="12.75">
      <c r="D469" s="125"/>
    </row>
    <row r="470" s="105" customFormat="1" ht="12.75">
      <c r="D470" s="125"/>
    </row>
    <row r="471" s="105" customFormat="1" ht="12.75">
      <c r="D471" s="125"/>
    </row>
    <row r="472" s="105" customFormat="1" ht="12.75">
      <c r="D472" s="125"/>
    </row>
    <row r="473" s="105" customFormat="1" ht="12.75">
      <c r="D473" s="125"/>
    </row>
    <row r="474" s="105" customFormat="1" ht="12.75">
      <c r="D474" s="125"/>
    </row>
    <row r="475" s="105" customFormat="1" ht="12.75">
      <c r="D475" s="125"/>
    </row>
    <row r="476" s="105" customFormat="1" ht="12.75">
      <c r="D476" s="125"/>
    </row>
    <row r="477" s="105" customFormat="1" ht="12.75">
      <c r="D477" s="125"/>
    </row>
    <row r="478" s="105" customFormat="1" ht="12.75">
      <c r="D478" s="125"/>
    </row>
    <row r="479" s="105" customFormat="1" ht="12.75">
      <c r="D479" s="125"/>
    </row>
    <row r="480" s="105" customFormat="1" ht="12.75">
      <c r="D480" s="125"/>
    </row>
    <row r="481" s="105" customFormat="1" ht="12.75">
      <c r="D481" s="125"/>
    </row>
    <row r="482" s="105" customFormat="1" ht="12.75">
      <c r="D482" s="125"/>
    </row>
    <row r="483" s="105" customFormat="1" ht="12.75">
      <c r="D483" s="125"/>
    </row>
    <row r="484" s="105" customFormat="1" ht="12.75">
      <c r="D484" s="125"/>
    </row>
    <row r="485" s="105" customFormat="1" ht="12.75">
      <c r="D485" s="125"/>
    </row>
    <row r="486" s="105" customFormat="1" ht="12.75">
      <c r="D486" s="125"/>
    </row>
    <row r="487" s="105" customFormat="1" ht="12.75">
      <c r="D487" s="125"/>
    </row>
    <row r="488" s="105" customFormat="1" ht="12.75">
      <c r="D488" s="125"/>
    </row>
    <row r="489" s="105" customFormat="1" ht="12.75">
      <c r="D489" s="125"/>
    </row>
    <row r="490" s="105" customFormat="1" ht="12.75">
      <c r="D490" s="125"/>
    </row>
    <row r="491" s="105" customFormat="1" ht="12.75">
      <c r="D491" s="125"/>
    </row>
    <row r="492" s="105" customFormat="1" ht="12.75">
      <c r="D492" s="125"/>
    </row>
    <row r="493" s="105" customFormat="1" ht="12.75">
      <c r="D493" s="125"/>
    </row>
    <row r="494" s="105" customFormat="1" ht="12.75">
      <c r="D494" s="125"/>
    </row>
    <row r="495" s="105" customFormat="1" ht="12.75">
      <c r="D495" s="125"/>
    </row>
    <row r="496" s="105" customFormat="1" ht="12.75">
      <c r="D496" s="125"/>
    </row>
    <row r="497" s="105" customFormat="1" ht="12.75">
      <c r="D497" s="125"/>
    </row>
    <row r="498" s="105" customFormat="1" ht="12.75">
      <c r="D498" s="125"/>
    </row>
    <row r="499" s="105" customFormat="1" ht="12.75">
      <c r="D499" s="125"/>
    </row>
    <row r="500" s="105" customFormat="1" ht="12.75">
      <c r="D500" s="125"/>
    </row>
    <row r="501" s="105" customFormat="1" ht="12.75">
      <c r="D501" s="125"/>
    </row>
    <row r="502" s="105" customFormat="1" ht="12.75">
      <c r="D502" s="125"/>
    </row>
    <row r="503" s="105" customFormat="1" ht="12.75">
      <c r="D503" s="125"/>
    </row>
    <row r="504" s="105" customFormat="1" ht="12.75">
      <c r="D504" s="125"/>
    </row>
    <row r="505" s="105" customFormat="1" ht="12.75">
      <c r="D505" s="125"/>
    </row>
    <row r="506" s="105" customFormat="1" ht="12.75">
      <c r="D506" s="125"/>
    </row>
    <row r="507" s="105" customFormat="1" ht="12.75">
      <c r="D507" s="125"/>
    </row>
    <row r="508" s="105" customFormat="1" ht="12.75">
      <c r="D508" s="125"/>
    </row>
    <row r="509" s="105" customFormat="1" ht="12.75">
      <c r="D509" s="125"/>
    </row>
    <row r="510" s="105" customFormat="1" ht="12.75">
      <c r="D510" s="125"/>
    </row>
    <row r="511" s="105" customFormat="1" ht="12.75">
      <c r="D511" s="125"/>
    </row>
    <row r="512" s="105" customFormat="1" ht="12.75">
      <c r="D512" s="125"/>
    </row>
    <row r="513" s="105" customFormat="1" ht="12.75">
      <c r="D513" s="125"/>
    </row>
    <row r="514" s="105" customFormat="1" ht="12.75">
      <c r="D514" s="125"/>
    </row>
    <row r="515" s="105" customFormat="1" ht="12.75">
      <c r="D515" s="125"/>
    </row>
    <row r="516" s="105" customFormat="1" ht="12.75">
      <c r="D516" s="125"/>
    </row>
    <row r="517" s="105" customFormat="1" ht="12.75">
      <c r="D517" s="125"/>
    </row>
    <row r="518" s="105" customFormat="1" ht="12.75">
      <c r="D518" s="125"/>
    </row>
    <row r="519" s="105" customFormat="1" ht="12.75">
      <c r="D519" s="125"/>
    </row>
    <row r="520" s="105" customFormat="1" ht="12.75">
      <c r="D520" s="125"/>
    </row>
    <row r="521" s="105" customFormat="1" ht="12.75">
      <c r="D521" s="125"/>
    </row>
    <row r="522" s="105" customFormat="1" ht="12.75">
      <c r="D522" s="125"/>
    </row>
    <row r="523" s="105" customFormat="1" ht="12.75">
      <c r="D523" s="125"/>
    </row>
    <row r="524" s="105" customFormat="1" ht="12.75">
      <c r="D524" s="125"/>
    </row>
    <row r="525" s="105" customFormat="1" ht="12.75">
      <c r="D525" s="125"/>
    </row>
    <row r="526" s="105" customFormat="1" ht="12.75">
      <c r="D526" s="125"/>
    </row>
    <row r="527" s="105" customFormat="1" ht="12.75">
      <c r="D527" s="125"/>
    </row>
    <row r="528" s="105" customFormat="1" ht="12.75">
      <c r="D528" s="125"/>
    </row>
    <row r="529" s="105" customFormat="1" ht="12.75">
      <c r="D529" s="125"/>
    </row>
    <row r="530" s="105" customFormat="1" ht="12.75">
      <c r="D530" s="125"/>
    </row>
    <row r="531" s="105" customFormat="1" ht="12.75">
      <c r="D531" s="125"/>
    </row>
    <row r="532" s="105" customFormat="1" ht="12.75">
      <c r="D532" s="125"/>
    </row>
    <row r="533" s="105" customFormat="1" ht="12.75">
      <c r="D533" s="125"/>
    </row>
    <row r="534" s="105" customFormat="1" ht="12.75">
      <c r="D534" s="125"/>
    </row>
    <row r="535" s="105" customFormat="1" ht="12.75">
      <c r="D535" s="125"/>
    </row>
    <row r="536" s="105" customFormat="1" ht="12.75">
      <c r="D536" s="125"/>
    </row>
    <row r="537" s="105" customFormat="1" ht="12.75">
      <c r="D537" s="125"/>
    </row>
    <row r="538" s="105" customFormat="1" ht="12.75">
      <c r="D538" s="125"/>
    </row>
    <row r="539" s="105" customFormat="1" ht="12.75">
      <c r="D539" s="125"/>
    </row>
    <row r="540" s="105" customFormat="1" ht="12.75">
      <c r="D540" s="125"/>
    </row>
    <row r="541" s="105" customFormat="1" ht="12.75">
      <c r="D541" s="125"/>
    </row>
    <row r="542" s="105" customFormat="1" ht="12.75">
      <c r="D542" s="125"/>
    </row>
    <row r="543" s="105" customFormat="1" ht="12.75">
      <c r="D543" s="125"/>
    </row>
    <row r="544" s="105" customFormat="1" ht="12.75">
      <c r="D544" s="125"/>
    </row>
    <row r="545" s="105" customFormat="1" ht="12.75">
      <c r="D545" s="125"/>
    </row>
    <row r="546" s="105" customFormat="1" ht="12.75">
      <c r="D546" s="125"/>
    </row>
    <row r="547" s="105" customFormat="1" ht="12.75">
      <c r="D547" s="125"/>
    </row>
    <row r="548" s="105" customFormat="1" ht="12.75">
      <c r="D548" s="125"/>
    </row>
    <row r="549" s="105" customFormat="1" ht="12.75">
      <c r="D549" s="125"/>
    </row>
    <row r="550" s="105" customFormat="1" ht="12.75">
      <c r="D550" s="125"/>
    </row>
    <row r="551" s="105" customFormat="1" ht="12.75">
      <c r="D551" s="125"/>
    </row>
    <row r="552" s="105" customFormat="1" ht="12.75">
      <c r="D552" s="125"/>
    </row>
    <row r="553" s="105" customFormat="1" ht="12.75">
      <c r="D553" s="125"/>
    </row>
    <row r="554" s="105" customFormat="1" ht="12.75">
      <c r="D554" s="125"/>
    </row>
    <row r="555" s="105" customFormat="1" ht="12.75">
      <c r="D555" s="125"/>
    </row>
    <row r="556" s="105" customFormat="1" ht="12.75">
      <c r="D556" s="125"/>
    </row>
    <row r="557" s="105" customFormat="1" ht="12.75">
      <c r="D557" s="125"/>
    </row>
    <row r="558" s="105" customFormat="1" ht="12.75">
      <c r="D558" s="125"/>
    </row>
    <row r="559" s="105" customFormat="1" ht="12.75">
      <c r="D559" s="125"/>
    </row>
    <row r="560" s="105" customFormat="1" ht="12.75">
      <c r="D560" s="125"/>
    </row>
    <row r="561" s="105" customFormat="1" ht="12.75">
      <c r="D561" s="125"/>
    </row>
    <row r="562" s="105" customFormat="1" ht="12.75">
      <c r="D562" s="125"/>
    </row>
    <row r="563" s="105" customFormat="1" ht="12.75">
      <c r="D563" s="125"/>
    </row>
    <row r="564" s="105" customFormat="1" ht="12.75">
      <c r="D564" s="125"/>
    </row>
    <row r="565" s="105" customFormat="1" ht="12.75">
      <c r="D565" s="125"/>
    </row>
    <row r="566" s="105" customFormat="1" ht="12.75">
      <c r="D566" s="125"/>
    </row>
    <row r="567" s="105" customFormat="1" ht="12.75">
      <c r="D567" s="125"/>
    </row>
    <row r="568" s="105" customFormat="1" ht="12.75">
      <c r="D568" s="125"/>
    </row>
    <row r="569" s="105" customFormat="1" ht="12.75">
      <c r="D569" s="125"/>
    </row>
    <row r="570" s="105" customFormat="1" ht="12.75">
      <c r="D570" s="125"/>
    </row>
    <row r="571" s="105" customFormat="1" ht="12.75">
      <c r="D571" s="125"/>
    </row>
    <row r="572" s="105" customFormat="1" ht="12.75">
      <c r="D572" s="125"/>
    </row>
    <row r="573" s="105" customFormat="1" ht="12.75">
      <c r="D573" s="125"/>
    </row>
    <row r="574" s="105" customFormat="1" ht="12.75">
      <c r="D574" s="125"/>
    </row>
    <row r="575" s="105" customFormat="1" ht="12.75">
      <c r="D575" s="125"/>
    </row>
    <row r="576" s="105" customFormat="1" ht="12.75">
      <c r="D576" s="125"/>
    </row>
    <row r="577" s="105" customFormat="1" ht="12.75">
      <c r="D577" s="125"/>
    </row>
    <row r="578" s="105" customFormat="1" ht="12.75">
      <c r="D578" s="125"/>
    </row>
    <row r="579" s="105" customFormat="1" ht="12.75">
      <c r="D579" s="125"/>
    </row>
    <row r="580" s="105" customFormat="1" ht="12.75">
      <c r="D580" s="125"/>
    </row>
    <row r="581" s="105" customFormat="1" ht="12.75">
      <c r="D581" s="125"/>
    </row>
    <row r="582" s="105" customFormat="1" ht="12.75">
      <c r="D582" s="125"/>
    </row>
    <row r="583" s="105" customFormat="1" ht="12.75">
      <c r="D583" s="125"/>
    </row>
    <row r="584" s="105" customFormat="1" ht="12.75">
      <c r="D584" s="125"/>
    </row>
    <row r="585" s="105" customFormat="1" ht="12.75">
      <c r="D585" s="125"/>
    </row>
    <row r="586" s="105" customFormat="1" ht="12.75">
      <c r="D586" s="125"/>
    </row>
    <row r="587" s="105" customFormat="1" ht="12.75">
      <c r="D587" s="125"/>
    </row>
    <row r="588" s="105" customFormat="1" ht="12.75">
      <c r="D588" s="125"/>
    </row>
    <row r="589" s="105" customFormat="1" ht="12.75">
      <c r="D589" s="125"/>
    </row>
    <row r="590" s="105" customFormat="1" ht="12.75">
      <c r="D590" s="125"/>
    </row>
    <row r="591" s="105" customFormat="1" ht="12.75">
      <c r="D591" s="125"/>
    </row>
    <row r="592" s="105" customFormat="1" ht="12.75">
      <c r="D592" s="125"/>
    </row>
    <row r="593" s="105" customFormat="1" ht="12.75">
      <c r="D593" s="125"/>
    </row>
    <row r="594" s="105" customFormat="1" ht="12.75">
      <c r="D594" s="125"/>
    </row>
    <row r="595" s="105" customFormat="1" ht="12.75">
      <c r="D595" s="125"/>
    </row>
    <row r="596" s="105" customFormat="1" ht="12.75">
      <c r="D596" s="125"/>
    </row>
    <row r="597" s="105" customFormat="1" ht="12.75">
      <c r="D597" s="125"/>
    </row>
    <row r="598" s="105" customFormat="1" ht="12.75">
      <c r="D598" s="125"/>
    </row>
    <row r="599" s="105" customFormat="1" ht="12.75">
      <c r="D599" s="125"/>
    </row>
    <row r="600" s="105" customFormat="1" ht="12.75">
      <c r="D600" s="125"/>
    </row>
    <row r="601" s="105" customFormat="1" ht="12.75">
      <c r="D601" s="125"/>
    </row>
    <row r="602" s="105" customFormat="1" ht="12.75">
      <c r="D602" s="125"/>
    </row>
    <row r="603" s="105" customFormat="1" ht="12.75">
      <c r="D603" s="125"/>
    </row>
    <row r="604" s="105" customFormat="1" ht="12.75">
      <c r="D604" s="125"/>
    </row>
    <row r="605" s="105" customFormat="1" ht="12.75">
      <c r="D605" s="125"/>
    </row>
    <row r="606" s="105" customFormat="1" ht="12.75">
      <c r="D606" s="125"/>
    </row>
    <row r="607" s="105" customFormat="1" ht="12.75">
      <c r="D607" s="125"/>
    </row>
    <row r="608" s="105" customFormat="1" ht="12.75">
      <c r="D608" s="125"/>
    </row>
    <row r="609" s="105" customFormat="1" ht="12.75">
      <c r="D609" s="125"/>
    </row>
    <row r="610" s="105" customFormat="1" ht="12.75">
      <c r="D610" s="125"/>
    </row>
    <row r="611" s="105" customFormat="1" ht="12.75">
      <c r="D611" s="125"/>
    </row>
    <row r="612" s="105" customFormat="1" ht="12.75">
      <c r="D612" s="125"/>
    </row>
    <row r="613" s="105" customFormat="1" ht="12.75">
      <c r="D613" s="125"/>
    </row>
    <row r="614" s="105" customFormat="1" ht="12.75">
      <c r="D614" s="125"/>
    </row>
    <row r="615" s="105" customFormat="1" ht="12.75">
      <c r="D615" s="125"/>
    </row>
    <row r="616" s="105" customFormat="1" ht="12.75">
      <c r="D616" s="125"/>
    </row>
    <row r="617" s="105" customFormat="1" ht="12.75">
      <c r="D617" s="125"/>
    </row>
    <row r="618" s="105" customFormat="1" ht="12.75">
      <c r="D618" s="125"/>
    </row>
    <row r="619" s="105" customFormat="1" ht="12.75">
      <c r="D619" s="125"/>
    </row>
    <row r="620" s="105" customFormat="1" ht="12.75">
      <c r="D620" s="125"/>
    </row>
    <row r="621" s="105" customFormat="1" ht="12.75">
      <c r="D621" s="125"/>
    </row>
    <row r="622" s="105" customFormat="1" ht="12.75">
      <c r="D622" s="125"/>
    </row>
    <row r="623" s="105" customFormat="1" ht="12.75">
      <c r="D623" s="125"/>
    </row>
    <row r="624" s="105" customFormat="1" ht="12.75">
      <c r="D624" s="125"/>
    </row>
    <row r="625" s="105" customFormat="1" ht="12.75">
      <c r="D625" s="125"/>
    </row>
    <row r="626" s="105" customFormat="1" ht="12.75">
      <c r="D626" s="125"/>
    </row>
    <row r="627" s="105" customFormat="1" ht="12.75">
      <c r="D627" s="125"/>
    </row>
    <row r="628" s="105" customFormat="1" ht="12.75">
      <c r="D628" s="125"/>
    </row>
    <row r="629" s="105" customFormat="1" ht="12.75">
      <c r="D629" s="125"/>
    </row>
    <row r="630" s="105" customFormat="1" ht="12.75">
      <c r="D630" s="125"/>
    </row>
    <row r="631" s="105" customFormat="1" ht="12.75">
      <c r="D631" s="125"/>
    </row>
    <row r="632" s="105" customFormat="1" ht="12.75">
      <c r="D632" s="125"/>
    </row>
    <row r="633" s="105" customFormat="1" ht="12.75">
      <c r="D633" s="125"/>
    </row>
    <row r="634" s="105" customFormat="1" ht="12.75">
      <c r="D634" s="125"/>
    </row>
    <row r="635" s="105" customFormat="1" ht="12.75">
      <c r="D635" s="125"/>
    </row>
    <row r="636" s="105" customFormat="1" ht="12.75">
      <c r="D636" s="125"/>
    </row>
    <row r="637" s="105" customFormat="1" ht="12.75">
      <c r="D637" s="125"/>
    </row>
    <row r="638" s="105" customFormat="1" ht="12.75">
      <c r="D638" s="125"/>
    </row>
    <row r="639" s="105" customFormat="1" ht="12.75">
      <c r="D639" s="125"/>
    </row>
    <row r="640" s="105" customFormat="1" ht="12.75">
      <c r="D640" s="125"/>
    </row>
    <row r="641" s="105" customFormat="1" ht="12.75">
      <c r="D641" s="125"/>
    </row>
    <row r="642" s="105" customFormat="1" ht="12.75">
      <c r="D642" s="125"/>
    </row>
    <row r="643" s="105" customFormat="1" ht="12.75">
      <c r="D643" s="125"/>
    </row>
    <row r="644" s="105" customFormat="1" ht="12.75">
      <c r="D644" s="125"/>
    </row>
    <row r="645" s="105" customFormat="1" ht="12.75">
      <c r="D645" s="125"/>
    </row>
    <row r="646" s="105" customFormat="1" ht="12.75">
      <c r="D646" s="125"/>
    </row>
    <row r="647" s="105" customFormat="1" ht="12.75">
      <c r="D647" s="125"/>
    </row>
    <row r="648" s="105" customFormat="1" ht="12.75">
      <c r="D648" s="125"/>
    </row>
    <row r="649" s="105" customFormat="1" ht="12.75">
      <c r="D649" s="125"/>
    </row>
    <row r="650" s="105" customFormat="1" ht="12.75">
      <c r="D650" s="125"/>
    </row>
    <row r="651" s="105" customFormat="1" ht="12.75">
      <c r="D651" s="125"/>
    </row>
    <row r="652" s="105" customFormat="1" ht="12.75">
      <c r="D652" s="125"/>
    </row>
    <row r="653" s="105" customFormat="1" ht="12.75">
      <c r="D653" s="125"/>
    </row>
    <row r="654" s="105" customFormat="1" ht="12.75">
      <c r="D654" s="125"/>
    </row>
    <row r="655" s="105" customFormat="1" ht="12.75">
      <c r="D655" s="125"/>
    </row>
    <row r="656" s="105" customFormat="1" ht="12.75">
      <c r="D656" s="125"/>
    </row>
    <row r="657" s="105" customFormat="1" ht="12.75">
      <c r="D657" s="125"/>
    </row>
    <row r="658" s="105" customFormat="1" ht="12.75">
      <c r="D658" s="125"/>
    </row>
    <row r="659" s="105" customFormat="1" ht="12.75">
      <c r="D659" s="125"/>
    </row>
    <row r="660" s="105" customFormat="1" ht="12.75">
      <c r="D660" s="125"/>
    </row>
    <row r="661" s="105" customFormat="1" ht="12.75">
      <c r="D661" s="125"/>
    </row>
    <row r="662" s="105" customFormat="1" ht="12.75">
      <c r="D662" s="125"/>
    </row>
    <row r="663" s="105" customFormat="1" ht="12.75">
      <c r="D663" s="125"/>
    </row>
    <row r="664" s="105" customFormat="1" ht="12.75">
      <c r="D664" s="125"/>
    </row>
    <row r="665" s="105" customFormat="1" ht="12.75">
      <c r="D665" s="125"/>
    </row>
    <row r="666" s="105" customFormat="1" ht="12.75">
      <c r="D666" s="125"/>
    </row>
    <row r="667" s="105" customFormat="1" ht="12.75">
      <c r="D667" s="125"/>
    </row>
    <row r="668" s="105" customFormat="1" ht="12.75">
      <c r="D668" s="125"/>
    </row>
    <row r="669" s="105" customFormat="1" ht="12.75">
      <c r="D669" s="125"/>
    </row>
    <row r="670" s="105" customFormat="1" ht="12.75">
      <c r="D670" s="125"/>
    </row>
    <row r="671" s="105" customFormat="1" ht="12.75">
      <c r="D671" s="125"/>
    </row>
    <row r="672" s="105" customFormat="1" ht="12.75">
      <c r="D672" s="125"/>
    </row>
    <row r="673" s="105" customFormat="1" ht="12.75">
      <c r="D673" s="125"/>
    </row>
    <row r="674" s="105" customFormat="1" ht="12.75">
      <c r="D674" s="125"/>
    </row>
    <row r="675" s="105" customFormat="1" ht="12.75">
      <c r="D675" s="125"/>
    </row>
    <row r="676" s="105" customFormat="1" ht="12.75">
      <c r="D676" s="125"/>
    </row>
    <row r="677" s="105" customFormat="1" ht="12.75">
      <c r="D677" s="125"/>
    </row>
    <row r="678" s="105" customFormat="1" ht="12.75">
      <c r="D678" s="125"/>
    </row>
    <row r="679" s="105" customFormat="1" ht="12.75">
      <c r="D679" s="125"/>
    </row>
    <row r="680" s="105" customFormat="1" ht="12.75">
      <c r="D680" s="125"/>
    </row>
    <row r="681" s="105" customFormat="1" ht="12.75">
      <c r="D681" s="125"/>
    </row>
    <row r="682" s="105" customFormat="1" ht="12.75">
      <c r="D682" s="125"/>
    </row>
    <row r="683" s="105" customFormat="1" ht="12.75">
      <c r="D683" s="125"/>
    </row>
    <row r="684" s="105" customFormat="1" ht="12.75">
      <c r="D684" s="125"/>
    </row>
    <row r="685" s="105" customFormat="1" ht="12.75">
      <c r="D685" s="125"/>
    </row>
    <row r="686" s="105" customFormat="1" ht="12.75">
      <c r="D686" s="125"/>
    </row>
    <row r="687" s="105" customFormat="1" ht="12.75">
      <c r="D687" s="125"/>
    </row>
    <row r="688" s="105" customFormat="1" ht="12.75">
      <c r="D688" s="125"/>
    </row>
    <row r="689" s="105" customFormat="1" ht="12.75">
      <c r="D689" s="125"/>
    </row>
    <row r="690" s="105" customFormat="1" ht="12.75">
      <c r="D690" s="125"/>
    </row>
    <row r="691" s="105" customFormat="1" ht="12.75">
      <c r="D691" s="125"/>
    </row>
    <row r="692" s="105" customFormat="1" ht="12.75">
      <c r="D692" s="125"/>
    </row>
    <row r="693" s="105" customFormat="1" ht="12.75">
      <c r="D693" s="125"/>
    </row>
    <row r="694" s="105" customFormat="1" ht="12.75">
      <c r="D694" s="125"/>
    </row>
    <row r="695" s="105" customFormat="1" ht="12.75">
      <c r="D695" s="125"/>
    </row>
    <row r="696" s="105" customFormat="1" ht="12.75">
      <c r="D696" s="125"/>
    </row>
    <row r="697" s="105" customFormat="1" ht="12.75">
      <c r="D697" s="125"/>
    </row>
    <row r="698" s="105" customFormat="1" ht="12.75">
      <c r="D698" s="125"/>
    </row>
    <row r="699" s="105" customFormat="1" ht="12.75">
      <c r="D699" s="125"/>
    </row>
    <row r="700" s="105" customFormat="1" ht="12.75">
      <c r="D700" s="125"/>
    </row>
    <row r="701" s="105" customFormat="1" ht="12.75">
      <c r="D701" s="125"/>
    </row>
    <row r="702" s="105" customFormat="1" ht="12.75">
      <c r="D702" s="125"/>
    </row>
    <row r="703" s="105" customFormat="1" ht="12.75">
      <c r="D703" s="125"/>
    </row>
    <row r="704" s="105" customFormat="1" ht="12.75">
      <c r="D704" s="125"/>
    </row>
    <row r="705" s="105" customFormat="1" ht="12.75">
      <c r="D705" s="125"/>
    </row>
    <row r="706" s="105" customFormat="1" ht="12.75">
      <c r="D706" s="125"/>
    </row>
    <row r="707" s="105" customFormat="1" ht="12.75">
      <c r="D707" s="125"/>
    </row>
    <row r="708" s="105" customFormat="1" ht="12.75">
      <c r="D708" s="125"/>
    </row>
    <row r="709" s="105" customFormat="1" ht="12.75">
      <c r="D709" s="125"/>
    </row>
    <row r="710" s="105" customFormat="1" ht="12.75">
      <c r="D710" s="125"/>
    </row>
    <row r="711" s="105" customFormat="1" ht="12.75">
      <c r="D711" s="125"/>
    </row>
    <row r="712" s="105" customFormat="1" ht="12.75">
      <c r="D712" s="125"/>
    </row>
    <row r="713" s="105" customFormat="1" ht="12.75">
      <c r="D713" s="125"/>
    </row>
    <row r="714" s="105" customFormat="1" ht="12.75">
      <c r="D714" s="125"/>
    </row>
    <row r="715" s="105" customFormat="1" ht="12.75">
      <c r="D715" s="125"/>
    </row>
    <row r="716" s="105" customFormat="1" ht="12.75">
      <c r="D716" s="125"/>
    </row>
    <row r="717" s="105" customFormat="1" ht="12.75">
      <c r="D717" s="125"/>
    </row>
    <row r="718" s="105" customFormat="1" ht="12.75">
      <c r="D718" s="125"/>
    </row>
    <row r="719" s="105" customFormat="1" ht="12.75">
      <c r="D719" s="125"/>
    </row>
    <row r="720" s="105" customFormat="1" ht="12.75">
      <c r="D720" s="125"/>
    </row>
    <row r="721" s="105" customFormat="1" ht="12.75">
      <c r="D721" s="125"/>
    </row>
    <row r="722" s="105" customFormat="1" ht="12.75">
      <c r="D722" s="125"/>
    </row>
    <row r="723" s="105" customFormat="1" ht="12.75">
      <c r="D723" s="125"/>
    </row>
    <row r="724" s="105" customFormat="1" ht="12.75">
      <c r="D724" s="125"/>
    </row>
    <row r="725" s="105" customFormat="1" ht="12.75">
      <c r="D725" s="125"/>
    </row>
    <row r="726" s="105" customFormat="1" ht="12.75">
      <c r="D726" s="125"/>
    </row>
    <row r="727" s="105" customFormat="1" ht="12.75">
      <c r="D727" s="125"/>
    </row>
    <row r="728" s="105" customFormat="1" ht="12.75">
      <c r="D728" s="125"/>
    </row>
    <row r="729" s="105" customFormat="1" ht="12.75">
      <c r="D729" s="125"/>
    </row>
    <row r="730" s="105" customFormat="1" ht="12.75">
      <c r="D730" s="125"/>
    </row>
    <row r="731" s="105" customFormat="1" ht="12.75">
      <c r="D731" s="125"/>
    </row>
    <row r="732" s="105" customFormat="1" ht="12.75">
      <c r="D732" s="125"/>
    </row>
    <row r="733" s="105" customFormat="1" ht="12.75">
      <c r="D733" s="125"/>
    </row>
    <row r="734" s="105" customFormat="1" ht="12.75">
      <c r="D734" s="125"/>
    </row>
    <row r="735" s="105" customFormat="1" ht="12.75">
      <c r="D735" s="125"/>
    </row>
    <row r="736" s="105" customFormat="1" ht="12.75">
      <c r="D736" s="125"/>
    </row>
    <row r="737" s="105" customFormat="1" ht="12.75">
      <c r="D737" s="125"/>
    </row>
    <row r="738" s="105" customFormat="1" ht="12.75">
      <c r="D738" s="125"/>
    </row>
    <row r="739" s="105" customFormat="1" ht="12.75">
      <c r="D739" s="125"/>
    </row>
    <row r="740" s="105" customFormat="1" ht="12.75">
      <c r="D740" s="125"/>
    </row>
    <row r="741" s="105" customFormat="1" ht="12.75">
      <c r="D741" s="125"/>
    </row>
    <row r="742" s="105" customFormat="1" ht="12.75">
      <c r="D742" s="125"/>
    </row>
    <row r="743" s="105" customFormat="1" ht="12.75">
      <c r="D743" s="125"/>
    </row>
    <row r="744" s="105" customFormat="1" ht="12.75">
      <c r="D744" s="125"/>
    </row>
    <row r="745" s="105" customFormat="1" ht="12.75">
      <c r="D745" s="125"/>
    </row>
    <row r="746" s="105" customFormat="1" ht="12.75">
      <c r="D746" s="125"/>
    </row>
    <row r="747" s="105" customFormat="1" ht="12.75">
      <c r="D747" s="125"/>
    </row>
    <row r="748" s="105" customFormat="1" ht="12.75">
      <c r="D748" s="125"/>
    </row>
    <row r="749" s="105" customFormat="1" ht="12.75">
      <c r="D749" s="125"/>
    </row>
    <row r="750" s="105" customFormat="1" ht="12.75">
      <c r="D750" s="125"/>
    </row>
    <row r="751" s="105" customFormat="1" ht="12.75">
      <c r="D751" s="125"/>
    </row>
    <row r="752" s="105" customFormat="1" ht="12.75">
      <c r="D752" s="125"/>
    </row>
    <row r="753" s="105" customFormat="1" ht="12.75">
      <c r="D753" s="125"/>
    </row>
    <row r="754" s="105" customFormat="1" ht="12.75">
      <c r="D754" s="125"/>
    </row>
    <row r="755" s="105" customFormat="1" ht="12.75">
      <c r="D755" s="125"/>
    </row>
    <row r="756" s="105" customFormat="1" ht="12.75">
      <c r="D756" s="125"/>
    </row>
    <row r="757" s="105" customFormat="1" ht="12.75">
      <c r="D757" s="125"/>
    </row>
    <row r="758" s="105" customFormat="1" ht="12.75">
      <c r="D758" s="125"/>
    </row>
    <row r="759" s="105" customFormat="1" ht="12.75">
      <c r="D759" s="125"/>
    </row>
    <row r="760" s="105" customFormat="1" ht="12.75">
      <c r="D760" s="125"/>
    </row>
    <row r="761" s="105" customFormat="1" ht="12.75">
      <c r="D761" s="125"/>
    </row>
    <row r="762" s="105" customFormat="1" ht="12.75">
      <c r="D762" s="125"/>
    </row>
    <row r="763" s="105" customFormat="1" ht="12.75">
      <c r="D763" s="125"/>
    </row>
    <row r="764" s="105" customFormat="1" ht="12.75">
      <c r="D764" s="125"/>
    </row>
    <row r="765" s="105" customFormat="1" ht="12.75">
      <c r="D765" s="125"/>
    </row>
    <row r="766" s="105" customFormat="1" ht="12.75">
      <c r="D766" s="125"/>
    </row>
    <row r="767" s="105" customFormat="1" ht="12.75">
      <c r="D767" s="125"/>
    </row>
    <row r="768" s="105" customFormat="1" ht="12.75">
      <c r="D768" s="125"/>
    </row>
    <row r="769" s="105" customFormat="1" ht="12.75">
      <c r="D769" s="125"/>
    </row>
    <row r="770" s="105" customFormat="1" ht="12.75">
      <c r="D770" s="125"/>
    </row>
    <row r="771" s="105" customFormat="1" ht="12.75">
      <c r="D771" s="125"/>
    </row>
    <row r="772" s="105" customFormat="1" ht="12.75">
      <c r="D772" s="125"/>
    </row>
    <row r="773" s="105" customFormat="1" ht="12.75">
      <c r="D773" s="125"/>
    </row>
    <row r="774" s="105" customFormat="1" ht="12.75">
      <c r="D774" s="125"/>
    </row>
    <row r="775" s="105" customFormat="1" ht="12.75">
      <c r="D775" s="125"/>
    </row>
    <row r="776" s="105" customFormat="1" ht="12.75">
      <c r="D776" s="125"/>
    </row>
    <row r="777" s="105" customFormat="1" ht="12.75">
      <c r="D777" s="125"/>
    </row>
    <row r="778" s="105" customFormat="1" ht="12.75">
      <c r="D778" s="125"/>
    </row>
    <row r="779" s="105" customFormat="1" ht="12.75">
      <c r="D779" s="125"/>
    </row>
    <row r="780" s="105" customFormat="1" ht="12.75">
      <c r="D780" s="125"/>
    </row>
    <row r="781" s="105" customFormat="1" ht="12.75">
      <c r="D781" s="125"/>
    </row>
    <row r="782" s="105" customFormat="1" ht="12.75">
      <c r="D782" s="125"/>
    </row>
    <row r="783" s="105" customFormat="1" ht="12.75">
      <c r="D783" s="125"/>
    </row>
    <row r="784" s="105" customFormat="1" ht="12.75">
      <c r="D784" s="125"/>
    </row>
    <row r="785" s="105" customFormat="1" ht="12.75">
      <c r="D785" s="125"/>
    </row>
    <row r="786" s="105" customFormat="1" ht="12.75">
      <c r="D786" s="125"/>
    </row>
    <row r="787" s="105" customFormat="1" ht="12.75">
      <c r="D787" s="125"/>
    </row>
    <row r="788" s="105" customFormat="1" ht="12.75">
      <c r="D788" s="125"/>
    </row>
    <row r="789" s="105" customFormat="1" ht="12.75">
      <c r="D789" s="125"/>
    </row>
    <row r="790" s="105" customFormat="1" ht="12.75">
      <c r="D790" s="125"/>
    </row>
    <row r="791" s="105" customFormat="1" ht="12.75">
      <c r="D791" s="125"/>
    </row>
    <row r="792" s="105" customFormat="1" ht="12.75">
      <c r="D792" s="125"/>
    </row>
    <row r="793" s="105" customFormat="1" ht="12.75">
      <c r="D793" s="125"/>
    </row>
    <row r="794" s="105" customFormat="1" ht="12.75">
      <c r="D794" s="125"/>
    </row>
    <row r="795" s="105" customFormat="1" ht="12.75">
      <c r="D795" s="125"/>
    </row>
    <row r="796" s="105" customFormat="1" ht="12.75">
      <c r="D796" s="125"/>
    </row>
    <row r="797" s="105" customFormat="1" ht="12.75">
      <c r="D797" s="125"/>
    </row>
    <row r="798" s="105" customFormat="1" ht="12.75">
      <c r="D798" s="125"/>
    </row>
    <row r="799" s="105" customFormat="1" ht="12.75">
      <c r="D799" s="125"/>
    </row>
    <row r="800" s="105" customFormat="1" ht="12.75">
      <c r="D800" s="125"/>
    </row>
    <row r="801" s="105" customFormat="1" ht="12.75">
      <c r="D801" s="125"/>
    </row>
    <row r="802" s="105" customFormat="1" ht="12.75">
      <c r="D802" s="125"/>
    </row>
    <row r="803" s="105" customFormat="1" ht="12.75">
      <c r="D803" s="125"/>
    </row>
    <row r="804" s="105" customFormat="1" ht="12.75">
      <c r="D804" s="125"/>
    </row>
    <row r="805" s="105" customFormat="1" ht="12.75">
      <c r="D805" s="125"/>
    </row>
    <row r="806" s="105" customFormat="1" ht="12.75">
      <c r="D806" s="125"/>
    </row>
    <row r="807" s="105" customFormat="1" ht="12.75">
      <c r="D807" s="125"/>
    </row>
    <row r="808" s="105" customFormat="1" ht="12.75">
      <c r="D808" s="125"/>
    </row>
    <row r="809" s="105" customFormat="1" ht="12.75">
      <c r="D809" s="125"/>
    </row>
    <row r="810" s="105" customFormat="1" ht="12.75">
      <c r="D810" s="125"/>
    </row>
    <row r="811" s="105" customFormat="1" ht="12.75">
      <c r="D811" s="125"/>
    </row>
    <row r="812" s="105" customFormat="1" ht="12.75">
      <c r="D812" s="125"/>
    </row>
    <row r="813" s="105" customFormat="1" ht="12.75">
      <c r="D813" s="125"/>
    </row>
    <row r="814" s="105" customFormat="1" ht="12.75">
      <c r="D814" s="125"/>
    </row>
    <row r="815" s="105" customFormat="1" ht="12.75">
      <c r="D815" s="125"/>
    </row>
    <row r="816" s="105" customFormat="1" ht="12.75">
      <c r="D816" s="125"/>
    </row>
    <row r="817" s="105" customFormat="1" ht="12.75">
      <c r="D817" s="125"/>
    </row>
    <row r="818" s="105" customFormat="1" ht="12.75">
      <c r="D818" s="125"/>
    </row>
    <row r="819" s="105" customFormat="1" ht="12.75">
      <c r="D819" s="125"/>
    </row>
    <row r="820" s="105" customFormat="1" ht="12.75">
      <c r="D820" s="125"/>
    </row>
    <row r="821" s="105" customFormat="1" ht="12.75">
      <c r="D821" s="125"/>
    </row>
    <row r="822" s="105" customFormat="1" ht="12.75">
      <c r="D822" s="125"/>
    </row>
    <row r="823" s="105" customFormat="1" ht="12.75">
      <c r="D823" s="125"/>
    </row>
    <row r="824" s="105" customFormat="1" ht="12.75">
      <c r="D824" s="125"/>
    </row>
    <row r="825" s="105" customFormat="1" ht="12.75">
      <c r="D825" s="125"/>
    </row>
    <row r="826" s="105" customFormat="1" ht="12.75">
      <c r="D826" s="125"/>
    </row>
    <row r="827" s="105" customFormat="1" ht="12.75">
      <c r="D827" s="125"/>
    </row>
    <row r="828" s="105" customFormat="1" ht="12.75">
      <c r="D828" s="125"/>
    </row>
    <row r="829" s="105" customFormat="1" ht="12.75">
      <c r="D829" s="125"/>
    </row>
    <row r="830" s="105" customFormat="1" ht="12.75">
      <c r="D830" s="125"/>
    </row>
    <row r="831" s="105" customFormat="1" ht="12.75">
      <c r="D831" s="125"/>
    </row>
    <row r="832" s="105" customFormat="1" ht="12.75">
      <c r="D832" s="125"/>
    </row>
    <row r="833" s="105" customFormat="1" ht="12.75">
      <c r="D833" s="125"/>
    </row>
    <row r="834" s="105" customFormat="1" ht="12.75">
      <c r="D834" s="125"/>
    </row>
    <row r="835" s="105" customFormat="1" ht="12.75">
      <c r="D835" s="125"/>
    </row>
    <row r="836" s="105" customFormat="1" ht="12.75">
      <c r="D836" s="125"/>
    </row>
    <row r="837" s="105" customFormat="1" ht="12.75">
      <c r="D837" s="125"/>
    </row>
    <row r="838" s="105" customFormat="1" ht="12.75">
      <c r="D838" s="125"/>
    </row>
    <row r="839" s="105" customFormat="1" ht="12.75">
      <c r="D839" s="125"/>
    </row>
    <row r="840" s="105" customFormat="1" ht="12.75">
      <c r="D840" s="125"/>
    </row>
    <row r="841" s="105" customFormat="1" ht="12.75">
      <c r="D841" s="125"/>
    </row>
    <row r="842" s="105" customFormat="1" ht="12.75">
      <c r="D842" s="125"/>
    </row>
    <row r="843" s="105" customFormat="1" ht="12.75">
      <c r="D843" s="125"/>
    </row>
    <row r="844" s="105" customFormat="1" ht="12.75">
      <c r="D844" s="125"/>
    </row>
    <row r="845" s="105" customFormat="1" ht="12.75">
      <c r="D845" s="125"/>
    </row>
    <row r="846" s="105" customFormat="1" ht="12.75">
      <c r="D846" s="125"/>
    </row>
    <row r="847" s="105" customFormat="1" ht="12.75">
      <c r="D847" s="125"/>
    </row>
    <row r="848" s="105" customFormat="1" ht="12.75">
      <c r="D848" s="125"/>
    </row>
    <row r="849" s="105" customFormat="1" ht="12.75">
      <c r="D849" s="125"/>
    </row>
    <row r="850" s="105" customFormat="1" ht="12.75">
      <c r="D850" s="125"/>
    </row>
    <row r="851" s="105" customFormat="1" ht="12.75">
      <c r="D851" s="125"/>
    </row>
    <row r="852" s="105" customFormat="1" ht="12.75">
      <c r="D852" s="125"/>
    </row>
    <row r="853" s="105" customFormat="1" ht="12.75">
      <c r="D853" s="125"/>
    </row>
    <row r="854" s="105" customFormat="1" ht="12.75">
      <c r="D854" s="125"/>
    </row>
    <row r="855" s="105" customFormat="1" ht="12.75">
      <c r="D855" s="125"/>
    </row>
    <row r="856" s="105" customFormat="1" ht="12.75">
      <c r="D856" s="125"/>
    </row>
    <row r="857" s="105" customFormat="1" ht="12.75">
      <c r="D857" s="125"/>
    </row>
    <row r="858" s="105" customFormat="1" ht="12.75">
      <c r="D858" s="125"/>
    </row>
    <row r="859" s="105" customFormat="1" ht="12.75">
      <c r="D859" s="125"/>
    </row>
    <row r="860" s="105" customFormat="1" ht="12.75">
      <c r="D860" s="125"/>
    </row>
    <row r="861" s="105" customFormat="1" ht="12.75">
      <c r="D861" s="125"/>
    </row>
    <row r="862" s="105" customFormat="1" ht="12.75">
      <c r="D862" s="125"/>
    </row>
    <row r="863" s="105" customFormat="1" ht="12.75">
      <c r="D863" s="125"/>
    </row>
    <row r="864" s="105" customFormat="1" ht="12.75">
      <c r="D864" s="125"/>
    </row>
    <row r="865" s="105" customFormat="1" ht="12.75">
      <c r="D865" s="125"/>
    </row>
    <row r="866" s="105" customFormat="1" ht="12.75">
      <c r="D866" s="125"/>
    </row>
    <row r="867" s="105" customFormat="1" ht="12.75">
      <c r="D867" s="125"/>
    </row>
    <row r="868" s="105" customFormat="1" ht="12.75">
      <c r="D868" s="125"/>
    </row>
    <row r="869" s="105" customFormat="1" ht="12.75">
      <c r="D869" s="125"/>
    </row>
    <row r="870" s="105" customFormat="1" ht="12.75">
      <c r="D870" s="125"/>
    </row>
    <row r="871" s="105" customFormat="1" ht="12.75">
      <c r="D871" s="125"/>
    </row>
    <row r="872" s="105" customFormat="1" ht="12.75">
      <c r="D872" s="125"/>
    </row>
    <row r="873" s="105" customFormat="1" ht="12.75">
      <c r="D873" s="125"/>
    </row>
    <row r="874" s="105" customFormat="1" ht="12.75">
      <c r="D874" s="125"/>
    </row>
    <row r="875" s="105" customFormat="1" ht="12.75">
      <c r="D875" s="125"/>
    </row>
    <row r="876" s="105" customFormat="1" ht="12.75">
      <c r="D876" s="125"/>
    </row>
    <row r="877" s="105" customFormat="1" ht="12.75">
      <c r="D877" s="125"/>
    </row>
    <row r="878" s="105" customFormat="1" ht="12.75">
      <c r="D878" s="125"/>
    </row>
    <row r="879" s="105" customFormat="1" ht="12.75">
      <c r="D879" s="125"/>
    </row>
    <row r="880" s="105" customFormat="1" ht="12.75">
      <c r="D880" s="125"/>
    </row>
    <row r="881" s="105" customFormat="1" ht="12.75">
      <c r="D881" s="125"/>
    </row>
    <row r="882" s="105" customFormat="1" ht="12.75">
      <c r="D882" s="125"/>
    </row>
    <row r="883" s="105" customFormat="1" ht="12.75">
      <c r="D883" s="125"/>
    </row>
    <row r="884" s="105" customFormat="1" ht="12.75">
      <c r="D884" s="125"/>
    </row>
    <row r="885" s="105" customFormat="1" ht="12.75">
      <c r="D885" s="125"/>
    </row>
    <row r="886" s="105" customFormat="1" ht="12.75">
      <c r="D886" s="125"/>
    </row>
    <row r="887" s="105" customFormat="1" ht="12.75">
      <c r="D887" s="125"/>
    </row>
    <row r="888" s="105" customFormat="1" ht="12.75">
      <c r="D888" s="125"/>
    </row>
    <row r="889" s="105" customFormat="1" ht="12.75">
      <c r="D889" s="125"/>
    </row>
    <row r="890" s="105" customFormat="1" ht="12.75">
      <c r="D890" s="125"/>
    </row>
    <row r="891" s="105" customFormat="1" ht="12.75">
      <c r="D891" s="125"/>
    </row>
    <row r="892" s="105" customFormat="1" ht="12.75">
      <c r="D892" s="125"/>
    </row>
    <row r="893" s="105" customFormat="1" ht="12.75">
      <c r="D893" s="125"/>
    </row>
    <row r="894" s="105" customFormat="1" ht="12.75">
      <c r="D894" s="125"/>
    </row>
    <row r="895" s="105" customFormat="1" ht="12.75">
      <c r="D895" s="125"/>
    </row>
    <row r="896" s="105" customFormat="1" ht="12.75">
      <c r="D896" s="125"/>
    </row>
    <row r="897" s="105" customFormat="1" ht="12.75">
      <c r="D897" s="125"/>
    </row>
    <row r="898" s="105" customFormat="1" ht="12.75">
      <c r="D898" s="125"/>
    </row>
    <row r="899" s="105" customFormat="1" ht="12.75">
      <c r="D899" s="125"/>
    </row>
    <row r="900" s="105" customFormat="1" ht="12.75">
      <c r="D900" s="125"/>
    </row>
    <row r="901" s="105" customFormat="1" ht="12.75">
      <c r="D901" s="125"/>
    </row>
    <row r="902" s="105" customFormat="1" ht="12.75">
      <c r="D902" s="125"/>
    </row>
    <row r="903" s="105" customFormat="1" ht="12.75">
      <c r="D903" s="125"/>
    </row>
    <row r="904" s="105" customFormat="1" ht="12.75">
      <c r="D904" s="125"/>
    </row>
    <row r="905" s="105" customFormat="1" ht="12.75">
      <c r="D905" s="125"/>
    </row>
    <row r="906" s="105" customFormat="1" ht="12.75">
      <c r="D906" s="125"/>
    </row>
    <row r="907" s="105" customFormat="1" ht="12.75">
      <c r="D907" s="125"/>
    </row>
    <row r="908" s="105" customFormat="1" ht="12.75">
      <c r="D908" s="125"/>
    </row>
    <row r="909" s="105" customFormat="1" ht="12.75">
      <c r="D909" s="125"/>
    </row>
    <row r="910" s="105" customFormat="1" ht="12.75">
      <c r="D910" s="125"/>
    </row>
    <row r="911" s="105" customFormat="1" ht="12.75">
      <c r="D911" s="125"/>
    </row>
    <row r="912" s="105" customFormat="1" ht="12.75">
      <c r="D912" s="125"/>
    </row>
    <row r="913" s="105" customFormat="1" ht="12.75">
      <c r="D913" s="125"/>
    </row>
    <row r="914" s="105" customFormat="1" ht="12.75">
      <c r="D914" s="125"/>
    </row>
    <row r="915" s="105" customFormat="1" ht="12.75">
      <c r="D915" s="125"/>
    </row>
    <row r="916" s="105" customFormat="1" ht="12.75">
      <c r="D916" s="125"/>
    </row>
    <row r="917" s="105" customFormat="1" ht="12.75">
      <c r="D917" s="125"/>
    </row>
    <row r="918" s="105" customFormat="1" ht="12.75">
      <c r="D918" s="125"/>
    </row>
    <row r="919" s="105" customFormat="1" ht="12.75">
      <c r="D919" s="125"/>
    </row>
    <row r="920" s="105" customFormat="1" ht="12.75">
      <c r="D920" s="125"/>
    </row>
    <row r="921" s="105" customFormat="1" ht="12.75">
      <c r="D921" s="125"/>
    </row>
    <row r="922" s="105" customFormat="1" ht="12.75">
      <c r="D922" s="125"/>
    </row>
    <row r="923" s="105" customFormat="1" ht="12.75">
      <c r="D923" s="125"/>
    </row>
    <row r="924" s="105" customFormat="1" ht="12.75">
      <c r="D924" s="125"/>
    </row>
    <row r="925" s="105" customFormat="1" ht="12.75">
      <c r="D925" s="125"/>
    </row>
    <row r="926" s="105" customFormat="1" ht="12.75">
      <c r="D926" s="125"/>
    </row>
    <row r="927" s="105" customFormat="1" ht="12.75">
      <c r="D927" s="125"/>
    </row>
    <row r="928" s="105" customFormat="1" ht="12.75">
      <c r="D928" s="125"/>
    </row>
    <row r="929" s="105" customFormat="1" ht="12.75">
      <c r="D929" s="125"/>
    </row>
    <row r="930" s="105" customFormat="1" ht="12.75">
      <c r="D930" s="125"/>
    </row>
    <row r="931" s="105" customFormat="1" ht="12.75">
      <c r="D931" s="125"/>
    </row>
    <row r="932" s="105" customFormat="1" ht="12.75">
      <c r="D932" s="125"/>
    </row>
    <row r="933" s="105" customFormat="1" ht="12.75">
      <c r="D933" s="125"/>
    </row>
    <row r="934" s="105" customFormat="1" ht="12.75">
      <c r="D934" s="125"/>
    </row>
    <row r="935" s="105" customFormat="1" ht="12.75">
      <c r="D935" s="125"/>
    </row>
    <row r="936" s="105" customFormat="1" ht="12.75">
      <c r="D936" s="125"/>
    </row>
    <row r="937" s="105" customFormat="1" ht="12.75">
      <c r="D937" s="125"/>
    </row>
    <row r="938" s="105" customFormat="1" ht="12.75">
      <c r="D938" s="125"/>
    </row>
    <row r="939" s="105" customFormat="1" ht="12.75">
      <c r="D939" s="125"/>
    </row>
    <row r="940" s="105" customFormat="1" ht="12.75">
      <c r="D940" s="125"/>
    </row>
    <row r="941" s="105" customFormat="1" ht="12.75">
      <c r="D941" s="125"/>
    </row>
    <row r="942" s="105" customFormat="1" ht="12.75">
      <c r="D942" s="125"/>
    </row>
    <row r="943" s="105" customFormat="1" ht="12.75">
      <c r="D943" s="125"/>
    </row>
    <row r="944" s="105" customFormat="1" ht="12.75">
      <c r="D944" s="125"/>
    </row>
    <row r="945" s="105" customFormat="1" ht="12.75">
      <c r="D945" s="125"/>
    </row>
    <row r="946" s="105" customFormat="1" ht="12.75">
      <c r="D946" s="125"/>
    </row>
    <row r="947" s="105" customFormat="1" ht="12.75">
      <c r="D947" s="125"/>
    </row>
    <row r="948" s="105" customFormat="1" ht="12.75">
      <c r="D948" s="125"/>
    </row>
  </sheetData>
  <sheetProtection sheet="1" objects="1" scenarios="1"/>
  <printOptions/>
  <pageMargins left="0.5" right="0.5" top="1" bottom="1" header="0.5" footer="0.5"/>
  <pageSetup blackAndWhite="1" draft="1" fitToHeight="1" fitToWidth="1" horizontalDpi="300" verticalDpi="300" orientation="landscape" scale="86" r:id="rId3"/>
  <headerFooter alignWithMargins="0">
    <oddHeader>&amp;CMldg Calculator</oddHeader>
    <oddFooter>&amp;L&amp;A&amp;C&amp;D</oddFooter>
  </headerFooter>
  <legacyDrawing r:id="rId2"/>
</worksheet>
</file>

<file path=xl/worksheets/sheet5.xml><?xml version="1.0" encoding="utf-8"?>
<worksheet xmlns="http://schemas.openxmlformats.org/spreadsheetml/2006/main" xmlns:r="http://schemas.openxmlformats.org/officeDocument/2006/relationships">
  <sheetPr codeName="Sheet4">
    <pageSetUpPr fitToPage="1"/>
  </sheetPr>
  <dimension ref="A1:IR948"/>
  <sheetViews>
    <sheetView showRowColHeaders="0" showZeros="0" workbookViewId="0" topLeftCell="A1">
      <selection activeCell="D5" sqref="D5"/>
    </sheetView>
  </sheetViews>
  <sheetFormatPr defaultColWidth="9.140625" defaultRowHeight="12.75"/>
  <cols>
    <col min="1" max="1" width="0.85546875" style="106" customWidth="1"/>
    <col min="2" max="2" width="2.28125" style="106" customWidth="1"/>
    <col min="3" max="3" width="0.2890625" style="106" customWidth="1"/>
    <col min="4" max="4" width="8.57421875" style="119" bestFit="1" customWidth="1"/>
    <col min="5" max="20" width="8.7109375" style="106" customWidth="1"/>
    <col min="21" max="48" width="8.7109375" style="105" customWidth="1"/>
    <col min="49" max="59" width="9.140625" style="105" customWidth="1"/>
    <col min="60" max="16384" width="9.140625" style="106" customWidth="1"/>
  </cols>
  <sheetData>
    <row r="1" spans="1:25" ht="3.75" customHeight="1" thickBot="1">
      <c r="A1" s="143"/>
      <c r="B1" s="143"/>
      <c r="C1" s="143"/>
      <c r="D1" s="144"/>
      <c r="E1" s="143"/>
      <c r="F1" s="143"/>
      <c r="G1" s="143"/>
      <c r="H1" s="143"/>
      <c r="I1" s="143"/>
      <c r="J1" s="143"/>
      <c r="K1" s="143"/>
      <c r="L1" s="143"/>
      <c r="M1" s="143"/>
      <c r="N1" s="143"/>
      <c r="O1" s="143"/>
      <c r="P1" s="143"/>
      <c r="Q1" s="143"/>
      <c r="R1" s="143"/>
      <c r="S1" s="143"/>
      <c r="T1" s="143"/>
      <c r="U1" s="143"/>
      <c r="V1" s="143"/>
      <c r="W1" s="143"/>
      <c r="X1" s="143"/>
      <c r="Y1" s="143"/>
    </row>
    <row r="2" spans="1:21" ht="20.25">
      <c r="A2" s="103"/>
      <c r="B2" s="145" t="str">
        <f>class.</f>
        <v>Standard</v>
      </c>
      <c r="C2" s="133"/>
      <c r="D2" s="134"/>
      <c r="E2" s="135"/>
      <c r="F2" s="135" t="str">
        <f>Species.</f>
        <v>4/4 Red Oak</v>
      </c>
      <c r="G2" s="135"/>
      <c r="H2" s="161" t="s">
        <v>13</v>
      </c>
      <c r="I2" s="133"/>
      <c r="J2" s="133"/>
      <c r="K2" s="133"/>
      <c r="L2" s="133"/>
      <c r="M2" s="133"/>
      <c r="N2" s="133"/>
      <c r="O2" s="133"/>
      <c r="P2" s="133"/>
      <c r="Q2" s="133"/>
      <c r="R2" s="133"/>
      <c r="S2" s="160"/>
      <c r="T2" s="139"/>
      <c r="U2" s="103"/>
    </row>
    <row r="3" spans="1:252" s="117" customFormat="1" ht="15">
      <c r="A3" s="107"/>
      <c r="B3" s="130"/>
      <c r="C3" s="109"/>
      <c r="D3" s="110"/>
      <c r="E3" s="111"/>
      <c r="F3" s="111"/>
      <c r="G3" s="111"/>
      <c r="H3" s="111"/>
      <c r="I3" s="111"/>
      <c r="J3" s="111"/>
      <c r="K3" s="167"/>
      <c r="L3" s="168"/>
      <c r="M3" s="111"/>
      <c r="N3" s="111"/>
      <c r="O3" s="111"/>
      <c r="P3" s="111"/>
      <c r="Q3" s="111"/>
      <c r="R3" s="111"/>
      <c r="S3" s="111"/>
      <c r="T3" s="140"/>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c r="DX3" s="116"/>
      <c r="DY3" s="116"/>
      <c r="DZ3" s="116"/>
      <c r="EA3" s="116"/>
      <c r="EB3" s="116"/>
      <c r="EC3" s="116"/>
      <c r="ED3" s="116"/>
      <c r="EE3" s="116"/>
      <c r="EF3" s="116"/>
      <c r="EG3" s="116"/>
      <c r="EH3" s="116"/>
      <c r="EI3" s="116"/>
      <c r="EJ3" s="116"/>
      <c r="EK3" s="116"/>
      <c r="EL3" s="116"/>
      <c r="EM3" s="116"/>
      <c r="EN3" s="116"/>
      <c r="EO3" s="116"/>
      <c r="EP3" s="116"/>
      <c r="EQ3" s="116"/>
      <c r="ER3" s="116"/>
      <c r="ES3" s="116"/>
      <c r="ET3" s="116"/>
      <c r="EU3" s="116"/>
      <c r="EV3" s="116"/>
      <c r="EW3" s="116"/>
      <c r="EX3" s="116"/>
      <c r="EY3" s="116"/>
      <c r="EZ3" s="116"/>
      <c r="FA3" s="116"/>
      <c r="FB3" s="116"/>
      <c r="FC3" s="116"/>
      <c r="FD3" s="116"/>
      <c r="FE3" s="116"/>
      <c r="FF3" s="116"/>
      <c r="FG3" s="116"/>
      <c r="FH3" s="116"/>
      <c r="FI3" s="116"/>
      <c r="FJ3" s="116"/>
      <c r="FK3" s="116"/>
      <c r="FL3" s="116"/>
      <c r="FM3" s="116"/>
      <c r="FN3" s="116"/>
      <c r="FO3" s="116"/>
      <c r="FP3" s="116"/>
      <c r="FQ3" s="116"/>
      <c r="FR3" s="116"/>
      <c r="FS3" s="116"/>
      <c r="FT3" s="116"/>
      <c r="FU3" s="116"/>
      <c r="FV3" s="116"/>
      <c r="FW3" s="116"/>
      <c r="FX3" s="116"/>
      <c r="FY3" s="116"/>
      <c r="FZ3" s="116"/>
      <c r="GA3" s="116"/>
      <c r="GB3" s="116"/>
      <c r="GC3" s="116"/>
      <c r="GD3" s="116"/>
      <c r="GE3" s="116"/>
      <c r="GF3" s="116"/>
      <c r="GG3" s="116"/>
      <c r="GH3" s="116"/>
      <c r="GI3" s="116"/>
      <c r="GJ3" s="116"/>
      <c r="GK3" s="116"/>
      <c r="GL3" s="116"/>
      <c r="GM3" s="116"/>
      <c r="GN3" s="116"/>
      <c r="GO3" s="116"/>
      <c r="GP3" s="116"/>
      <c r="GQ3" s="116"/>
      <c r="GR3" s="116"/>
      <c r="GS3" s="116"/>
      <c r="GT3" s="116"/>
      <c r="GU3" s="116"/>
      <c r="GV3" s="116"/>
      <c r="GW3" s="116"/>
      <c r="GX3" s="116"/>
      <c r="GY3" s="116"/>
      <c r="GZ3" s="116"/>
      <c r="HA3" s="116"/>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row>
    <row r="4" spans="1:252" s="119" customFormat="1" ht="15" customHeight="1">
      <c r="A4" s="104"/>
      <c r="B4" s="131"/>
      <c r="C4" s="127"/>
      <c r="D4" s="146" t="s">
        <v>3</v>
      </c>
      <c r="E4" s="162">
        <v>0.25</v>
      </c>
      <c r="F4" s="162">
        <v>0.5</v>
      </c>
      <c r="G4" s="162">
        <v>0.75</v>
      </c>
      <c r="H4" s="162">
        <v>1</v>
      </c>
      <c r="I4" s="162">
        <v>1.25</v>
      </c>
      <c r="J4" s="162">
        <v>1.5</v>
      </c>
      <c r="K4" s="162">
        <v>1.75</v>
      </c>
      <c r="L4" s="162">
        <v>2</v>
      </c>
      <c r="M4" s="162">
        <v>2.25</v>
      </c>
      <c r="N4" s="162">
        <v>2.5</v>
      </c>
      <c r="O4" s="162">
        <v>2.75</v>
      </c>
      <c r="P4" s="162">
        <v>3</v>
      </c>
      <c r="Q4" s="162">
        <v>3.25</v>
      </c>
      <c r="R4" s="162">
        <v>3.5</v>
      </c>
      <c r="S4" s="162">
        <v>3.75</v>
      </c>
      <c r="T4" s="140"/>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05"/>
      <c r="BC4" s="105"/>
      <c r="BD4" s="105"/>
      <c r="BE4" s="105"/>
      <c r="BF4" s="105"/>
      <c r="BG4" s="105"/>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row>
    <row r="5" spans="1:252" s="119" customFormat="1" ht="15" customHeight="1">
      <c r="A5" s="104"/>
      <c r="B5" s="131"/>
      <c r="C5" s="120"/>
      <c r="D5" s="163">
        <v>50</v>
      </c>
      <c r="E5" s="122">
        <f aca="true" t="shared" si="0" ref="E5:E11">((VLOOKUP(Species.,Lumber,2,FALSE)*IF(E$4&lt;Cutoff,1,Upcharge+1)+Plane)*(CEILING(Thickness.,0.25)+0.25)*(Waste+1)*(E$4+Added)/12+VLOOKUP($H$2,Types,3,FALSE)+((VLOOKUP($H$2,Types,2,FALSE)+IF($H$2=Mldg.,(Template+(Knives*E$4))*VLOOKUP(class.,Class,2,FALSE),IF($H$2=Crown.,(Template+(Knives*E$4))*VLOOKUP(class.,Class,2,FALSE),0)))/$D5))*(mup+1)</f>
        <v>2.4858506944444443</v>
      </c>
      <c r="F5" s="122">
        <f aca="true" t="shared" si="1" ref="F5:S11">((VLOOKUP(Species.,Lumber,2,FALSE)*IF(F$4&lt;Cutoff,1,Upcharge+1)+Plane)*(CEILING(Thickness.,0.25)+0.25)*(Waste+1)*(F$4+Added)/12+VLOOKUP($H$2,Types,3,FALSE)+((VLOOKUP($H$2,Types,2,FALSE)+IF($H$2=Mldg.,(Template+(Knives*F$4))*VLOOKUP(class.,Class,2,FALSE),IF($H$2=Crown.,(Template+(Knives*F$4))*VLOOKUP(class.,Class,2,FALSE),0)))/$D5))*(mup+1)</f>
        <v>2.6186631944444443</v>
      </c>
      <c r="G5" s="122">
        <f t="shared" si="1"/>
        <v>2.7514756944444443</v>
      </c>
      <c r="H5" s="122">
        <f t="shared" si="1"/>
        <v>2.8842881944444443</v>
      </c>
      <c r="I5" s="122">
        <f t="shared" si="1"/>
        <v>3.0171006944444443</v>
      </c>
      <c r="J5" s="122">
        <f t="shared" si="1"/>
        <v>3.1499131944444443</v>
      </c>
      <c r="K5" s="122">
        <f t="shared" si="1"/>
        <v>3.2827256944444443</v>
      </c>
      <c r="L5" s="122">
        <f t="shared" si="1"/>
        <v>3.4155381944444443</v>
      </c>
      <c r="M5" s="122">
        <f t="shared" si="1"/>
        <v>3.5483506944444443</v>
      </c>
      <c r="N5" s="122">
        <f t="shared" si="1"/>
        <v>3.6811631944444443</v>
      </c>
      <c r="O5" s="122">
        <f t="shared" si="1"/>
        <v>3.8139756944444447</v>
      </c>
      <c r="P5" s="122">
        <f t="shared" si="1"/>
        <v>3.9467881944444443</v>
      </c>
      <c r="Q5" s="122">
        <f t="shared" si="1"/>
        <v>4.079600694444444</v>
      </c>
      <c r="R5" s="122">
        <f t="shared" si="1"/>
        <v>4.212413194444444</v>
      </c>
      <c r="S5" s="122">
        <f t="shared" si="1"/>
        <v>4.345225694444444</v>
      </c>
      <c r="T5" s="140"/>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row>
    <row r="6" spans="1:252" s="116" customFormat="1" ht="15" customHeight="1">
      <c r="A6" s="114"/>
      <c r="B6" s="132"/>
      <c r="C6" s="128"/>
      <c r="D6" s="164">
        <v>100</v>
      </c>
      <c r="E6" s="169">
        <f t="shared" si="0"/>
        <v>1.4254340277777777</v>
      </c>
      <c r="F6" s="169">
        <f aca="true" t="shared" si="2" ref="F6:S6">((VLOOKUP(Species.,Lumber,2,FALSE)*IF(F$4&lt;Cutoff,1,Upcharge+1)+Plane)*(CEILING(Thickness.,0.25)+0.25)*(Waste+1)*(F$4+Added)/12+VLOOKUP($H$2,Types,3,FALSE)+((VLOOKUP($H$2,Types,2,FALSE)+IF($H$2=Mldg.,(Template+(Knives*F$4))*VLOOKUP(class.,Class,2,FALSE),IF($H$2=Crown.,(Template+(Knives*F$4))*VLOOKUP(class.,Class,2,FALSE),0)))/$D6))*(mup+1)</f>
        <v>1.5332465277777776</v>
      </c>
      <c r="G6" s="169">
        <f t="shared" si="2"/>
        <v>1.6410590277777777</v>
      </c>
      <c r="H6" s="169">
        <f t="shared" si="2"/>
        <v>1.7488715277777778</v>
      </c>
      <c r="I6" s="169">
        <f t="shared" si="2"/>
        <v>1.8566840277777776</v>
      </c>
      <c r="J6" s="169">
        <f t="shared" si="2"/>
        <v>1.9644965277777775</v>
      </c>
      <c r="K6" s="169">
        <f t="shared" si="2"/>
        <v>2.072309027777778</v>
      </c>
      <c r="L6" s="169">
        <f t="shared" si="2"/>
        <v>2.1801215277777777</v>
      </c>
      <c r="M6" s="169">
        <f t="shared" si="2"/>
        <v>2.2879340277777778</v>
      </c>
      <c r="N6" s="169">
        <f t="shared" si="2"/>
        <v>2.3957465277777774</v>
      </c>
      <c r="O6" s="169">
        <f t="shared" si="2"/>
        <v>2.5035590277777775</v>
      </c>
      <c r="P6" s="169">
        <f t="shared" si="2"/>
        <v>2.6113715277777776</v>
      </c>
      <c r="Q6" s="169">
        <f t="shared" si="2"/>
        <v>2.7191840277777777</v>
      </c>
      <c r="R6" s="169">
        <f t="shared" si="2"/>
        <v>2.8269965277777773</v>
      </c>
      <c r="S6" s="169">
        <f t="shared" si="2"/>
        <v>2.934809027777777</v>
      </c>
      <c r="T6" s="140"/>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05"/>
      <c r="BC6" s="105"/>
      <c r="BD6" s="105"/>
      <c r="BE6" s="105"/>
      <c r="BF6" s="105"/>
      <c r="BG6" s="105"/>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6"/>
      <c r="IA6" s="106"/>
      <c r="IB6" s="106"/>
      <c r="IC6" s="106"/>
      <c r="ID6" s="106"/>
      <c r="IE6" s="106"/>
      <c r="IF6" s="106"/>
      <c r="IG6" s="106"/>
      <c r="IH6" s="106"/>
      <c r="II6" s="106"/>
      <c r="IJ6" s="106"/>
      <c r="IK6" s="106"/>
      <c r="IL6" s="106"/>
      <c r="IM6" s="106"/>
      <c r="IN6" s="106"/>
      <c r="IO6" s="106"/>
      <c r="IP6" s="106"/>
      <c r="IQ6" s="106"/>
      <c r="IR6" s="106"/>
    </row>
    <row r="7" spans="1:252" ht="15" customHeight="1">
      <c r="A7" s="103"/>
      <c r="B7" s="130"/>
      <c r="C7" s="129"/>
      <c r="D7" s="163">
        <v>150</v>
      </c>
      <c r="E7" s="122">
        <f t="shared" si="0"/>
        <v>1.0719618055555555</v>
      </c>
      <c r="F7" s="122">
        <f t="shared" si="1"/>
        <v>1.171440972222222</v>
      </c>
      <c r="G7" s="122">
        <f t="shared" si="1"/>
        <v>1.2709201388888889</v>
      </c>
      <c r="H7" s="122">
        <f t="shared" si="1"/>
        <v>1.3703993055555554</v>
      </c>
      <c r="I7" s="122">
        <f t="shared" si="1"/>
        <v>1.4698784722222222</v>
      </c>
      <c r="J7" s="122">
        <f t="shared" si="1"/>
        <v>1.5693576388888888</v>
      </c>
      <c r="K7" s="122">
        <f t="shared" si="1"/>
        <v>1.6688368055555556</v>
      </c>
      <c r="L7" s="122">
        <f t="shared" si="1"/>
        <v>1.768315972222222</v>
      </c>
      <c r="M7" s="122">
        <f t="shared" si="1"/>
        <v>1.867795138888889</v>
      </c>
      <c r="N7" s="122">
        <f t="shared" si="1"/>
        <v>1.9672743055555553</v>
      </c>
      <c r="O7" s="122">
        <f t="shared" si="1"/>
        <v>2.066753472222222</v>
      </c>
      <c r="P7" s="122">
        <f t="shared" si="1"/>
        <v>2.1662326388888884</v>
      </c>
      <c r="Q7" s="122">
        <f t="shared" si="1"/>
        <v>2.2657118055555556</v>
      </c>
      <c r="R7" s="122">
        <f t="shared" si="1"/>
        <v>2.365190972222222</v>
      </c>
      <c r="S7" s="122">
        <f t="shared" si="1"/>
        <v>2.4646701388888888</v>
      </c>
      <c r="T7" s="140"/>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c r="IO7" s="116"/>
      <c r="IP7" s="116"/>
      <c r="IQ7" s="116"/>
      <c r="IR7" s="116"/>
    </row>
    <row r="8" spans="1:252" s="116" customFormat="1" ht="15" customHeight="1">
      <c r="A8" s="114"/>
      <c r="B8" s="132"/>
      <c r="C8" s="128"/>
      <c r="D8" s="164">
        <v>200</v>
      </c>
      <c r="E8" s="169">
        <f t="shared" si="0"/>
        <v>0.8952256944444446</v>
      </c>
      <c r="F8" s="169">
        <f t="shared" si="1"/>
        <v>0.9905381944444445</v>
      </c>
      <c r="G8" s="169">
        <f t="shared" si="1"/>
        <v>1.0858506944444444</v>
      </c>
      <c r="H8" s="169">
        <f t="shared" si="1"/>
        <v>1.1811631944444443</v>
      </c>
      <c r="I8" s="169">
        <f t="shared" si="1"/>
        <v>1.2764756944444444</v>
      </c>
      <c r="J8" s="169">
        <f t="shared" si="1"/>
        <v>1.3717881944444443</v>
      </c>
      <c r="K8" s="169">
        <f t="shared" si="1"/>
        <v>1.4671006944444442</v>
      </c>
      <c r="L8" s="169">
        <f t="shared" si="1"/>
        <v>1.5624131944444442</v>
      </c>
      <c r="M8" s="169">
        <f t="shared" si="1"/>
        <v>1.6577256944444447</v>
      </c>
      <c r="N8" s="169">
        <f t="shared" si="1"/>
        <v>1.7530381944444442</v>
      </c>
      <c r="O8" s="169">
        <f t="shared" si="1"/>
        <v>1.8483506944444446</v>
      </c>
      <c r="P8" s="169">
        <f t="shared" si="1"/>
        <v>1.9436631944444445</v>
      </c>
      <c r="Q8" s="169">
        <f t="shared" si="1"/>
        <v>2.0389756944444444</v>
      </c>
      <c r="R8" s="169">
        <f t="shared" si="1"/>
        <v>2.1342881944444443</v>
      </c>
      <c r="S8" s="169">
        <f t="shared" si="1"/>
        <v>2.229600694444444</v>
      </c>
      <c r="T8" s="140"/>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05"/>
      <c r="BC8" s="105"/>
      <c r="BD8" s="105"/>
      <c r="BE8" s="105"/>
      <c r="BF8" s="105"/>
      <c r="BG8" s="105"/>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c r="FF8" s="106"/>
      <c r="FG8" s="106"/>
      <c r="FH8" s="106"/>
      <c r="FI8" s="106"/>
      <c r="FJ8" s="106"/>
      <c r="FK8" s="106"/>
      <c r="FL8" s="106"/>
      <c r="FM8" s="106"/>
      <c r="FN8" s="106"/>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c r="GW8" s="106"/>
      <c r="GX8" s="106"/>
      <c r="GY8" s="106"/>
      <c r="GZ8" s="106"/>
      <c r="HA8" s="106"/>
      <c r="HB8" s="106"/>
      <c r="HC8" s="106"/>
      <c r="HD8" s="106"/>
      <c r="HE8" s="106"/>
      <c r="HF8" s="106"/>
      <c r="HG8" s="106"/>
      <c r="HH8" s="106"/>
      <c r="HI8" s="106"/>
      <c r="HJ8" s="106"/>
      <c r="HK8" s="106"/>
      <c r="HL8" s="106"/>
      <c r="HM8" s="106"/>
      <c r="HN8" s="106"/>
      <c r="HO8" s="106"/>
      <c r="HP8" s="106"/>
      <c r="HQ8" s="106"/>
      <c r="HR8" s="106"/>
      <c r="HS8" s="106"/>
      <c r="HT8" s="106"/>
      <c r="HU8" s="106"/>
      <c r="HV8" s="106"/>
      <c r="HW8" s="106"/>
      <c r="HX8" s="106"/>
      <c r="HY8" s="106"/>
      <c r="HZ8" s="106"/>
      <c r="IA8" s="106"/>
      <c r="IB8" s="106"/>
      <c r="IC8" s="106"/>
      <c r="ID8" s="106"/>
      <c r="IE8" s="106"/>
      <c r="IF8" s="106"/>
      <c r="IG8" s="106"/>
      <c r="IH8" s="106"/>
      <c r="II8" s="106"/>
      <c r="IJ8" s="106"/>
      <c r="IK8" s="106"/>
      <c r="IL8" s="106"/>
      <c r="IM8" s="106"/>
      <c r="IN8" s="106"/>
      <c r="IO8" s="106"/>
      <c r="IP8" s="106"/>
      <c r="IQ8" s="106"/>
      <c r="IR8" s="106"/>
    </row>
    <row r="9" spans="1:53" ht="15" customHeight="1">
      <c r="A9" s="103"/>
      <c r="B9" s="130"/>
      <c r="C9" s="129"/>
      <c r="D9" s="163">
        <v>250</v>
      </c>
      <c r="E9" s="122">
        <f t="shared" si="0"/>
        <v>0.7891840277777779</v>
      </c>
      <c r="F9" s="122">
        <f t="shared" si="1"/>
        <v>0.8819965277777777</v>
      </c>
      <c r="G9" s="122">
        <f t="shared" si="1"/>
        <v>0.9748090277777777</v>
      </c>
      <c r="H9" s="122">
        <f t="shared" si="1"/>
        <v>1.0676215277777776</v>
      </c>
      <c r="I9" s="122">
        <f t="shared" si="1"/>
        <v>1.1604340277777778</v>
      </c>
      <c r="J9" s="122">
        <f t="shared" si="1"/>
        <v>1.2532465277777778</v>
      </c>
      <c r="K9" s="122">
        <f t="shared" si="1"/>
        <v>1.3460590277777778</v>
      </c>
      <c r="L9" s="122">
        <f t="shared" si="1"/>
        <v>1.4388715277777775</v>
      </c>
      <c r="M9" s="122">
        <f t="shared" si="1"/>
        <v>1.5316840277777777</v>
      </c>
      <c r="N9" s="122">
        <f t="shared" si="1"/>
        <v>1.6244965277777776</v>
      </c>
      <c r="O9" s="122">
        <f t="shared" si="1"/>
        <v>1.7173090277777778</v>
      </c>
      <c r="P9" s="122">
        <f t="shared" si="1"/>
        <v>1.8101215277777776</v>
      </c>
      <c r="Q9" s="122">
        <f t="shared" si="1"/>
        <v>1.902934027777778</v>
      </c>
      <c r="R9" s="122">
        <f t="shared" si="1"/>
        <v>1.9957465277777775</v>
      </c>
      <c r="S9" s="122">
        <f t="shared" si="1"/>
        <v>2.0885590277777775</v>
      </c>
      <c r="T9" s="140"/>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row>
    <row r="10" spans="1:252" s="116" customFormat="1" ht="15" customHeight="1">
      <c r="A10" s="114"/>
      <c r="B10" s="132"/>
      <c r="C10" s="128"/>
      <c r="D10" s="164">
        <v>500</v>
      </c>
      <c r="E10" s="169">
        <f t="shared" si="0"/>
        <v>0.5771006944444445</v>
      </c>
      <c r="F10" s="169">
        <f t="shared" si="1"/>
        <v>0.6649131944444443</v>
      </c>
      <c r="G10" s="169">
        <f t="shared" si="1"/>
        <v>0.7527256944444444</v>
      </c>
      <c r="H10" s="169">
        <f t="shared" si="1"/>
        <v>0.8405381944444444</v>
      </c>
      <c r="I10" s="169">
        <f t="shared" si="1"/>
        <v>0.9283506944444444</v>
      </c>
      <c r="J10" s="169">
        <f t="shared" si="1"/>
        <v>1.0161631944444443</v>
      </c>
      <c r="K10" s="169">
        <f t="shared" si="1"/>
        <v>1.1039756944444443</v>
      </c>
      <c r="L10" s="169">
        <f t="shared" si="1"/>
        <v>1.1917881944444444</v>
      </c>
      <c r="M10" s="169">
        <f t="shared" si="1"/>
        <v>1.2796006944444445</v>
      </c>
      <c r="N10" s="169">
        <f t="shared" si="1"/>
        <v>1.3674131944444443</v>
      </c>
      <c r="O10" s="169">
        <f t="shared" si="1"/>
        <v>1.4552256944444444</v>
      </c>
      <c r="P10" s="169">
        <f t="shared" si="1"/>
        <v>1.5430381944444442</v>
      </c>
      <c r="Q10" s="169">
        <f t="shared" si="1"/>
        <v>1.6308506944444445</v>
      </c>
      <c r="R10" s="169">
        <f t="shared" si="1"/>
        <v>1.7186631944444442</v>
      </c>
      <c r="S10" s="169">
        <f t="shared" si="1"/>
        <v>1.8064756944444444</v>
      </c>
      <c r="T10" s="140"/>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05"/>
      <c r="BC10" s="105"/>
      <c r="BD10" s="105"/>
      <c r="BE10" s="105"/>
      <c r="BF10" s="105"/>
      <c r="BG10" s="105"/>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06"/>
      <c r="FE10" s="106"/>
      <c r="FF10" s="106"/>
      <c r="FG10" s="106"/>
      <c r="FH10" s="106"/>
      <c r="FI10" s="106"/>
      <c r="FJ10" s="106"/>
      <c r="FK10" s="106"/>
      <c r="FL10" s="106"/>
      <c r="FM10" s="106"/>
      <c r="FN10" s="106"/>
      <c r="FO10" s="106"/>
      <c r="FP10" s="106"/>
      <c r="FQ10" s="106"/>
      <c r="FR10" s="106"/>
      <c r="FS10" s="106"/>
      <c r="FT10" s="106"/>
      <c r="FU10" s="106"/>
      <c r="FV10" s="106"/>
      <c r="FW10" s="106"/>
      <c r="FX10" s="106"/>
      <c r="FY10" s="106"/>
      <c r="FZ10" s="106"/>
      <c r="GA10" s="106"/>
      <c r="GB10" s="106"/>
      <c r="GC10" s="106"/>
      <c r="GD10" s="106"/>
      <c r="GE10" s="106"/>
      <c r="GF10" s="106"/>
      <c r="GG10" s="106"/>
      <c r="GH10" s="106"/>
      <c r="GI10" s="106"/>
      <c r="GJ10" s="106"/>
      <c r="GK10" s="106"/>
      <c r="GL10" s="106"/>
      <c r="GM10" s="106"/>
      <c r="GN10" s="106"/>
      <c r="GO10" s="106"/>
      <c r="GP10" s="106"/>
      <c r="GQ10" s="106"/>
      <c r="GR10" s="106"/>
      <c r="GS10" s="106"/>
      <c r="GT10" s="106"/>
      <c r="GU10" s="106"/>
      <c r="GV10" s="106"/>
      <c r="GW10" s="106"/>
      <c r="GX10" s="106"/>
      <c r="GY10" s="106"/>
      <c r="GZ10" s="106"/>
      <c r="HA10" s="106"/>
      <c r="HB10" s="106"/>
      <c r="HC10" s="106"/>
      <c r="HD10" s="106"/>
      <c r="HE10" s="106"/>
      <c r="HF10" s="106"/>
      <c r="HG10" s="106"/>
      <c r="HH10" s="106"/>
      <c r="HI10" s="106"/>
      <c r="HJ10" s="106"/>
      <c r="HK10" s="106"/>
      <c r="HL10" s="106"/>
      <c r="HM10" s="106"/>
      <c r="HN10" s="106"/>
      <c r="HO10" s="106"/>
      <c r="HP10" s="106"/>
      <c r="HQ10" s="106"/>
      <c r="HR10" s="106"/>
      <c r="HS10" s="106"/>
      <c r="HT10" s="106"/>
      <c r="HU10" s="106"/>
      <c r="HV10" s="106"/>
      <c r="HW10" s="106"/>
      <c r="HX10" s="106"/>
      <c r="HY10" s="106"/>
      <c r="HZ10" s="106"/>
      <c r="IA10" s="106"/>
      <c r="IB10" s="106"/>
      <c r="IC10" s="106"/>
      <c r="ID10" s="106"/>
      <c r="IE10" s="106"/>
      <c r="IF10" s="106"/>
      <c r="IG10" s="106"/>
      <c r="IH10" s="106"/>
      <c r="II10" s="106"/>
      <c r="IJ10" s="106"/>
      <c r="IK10" s="106"/>
      <c r="IL10" s="106"/>
      <c r="IM10" s="106"/>
      <c r="IN10" s="106"/>
      <c r="IO10" s="106"/>
      <c r="IP10" s="106"/>
      <c r="IQ10" s="106"/>
      <c r="IR10" s="106"/>
    </row>
    <row r="11" spans="1:53" ht="15" customHeight="1">
      <c r="A11" s="103"/>
      <c r="B11" s="130"/>
      <c r="C11" s="129"/>
      <c r="D11" s="163">
        <v>1000</v>
      </c>
      <c r="E11" s="122">
        <f t="shared" si="0"/>
        <v>0.47105902777777775</v>
      </c>
      <c r="F11" s="122">
        <f t="shared" si="1"/>
        <v>0.5563715277777777</v>
      </c>
      <c r="G11" s="122">
        <f t="shared" si="1"/>
        <v>0.6416840277777778</v>
      </c>
      <c r="H11" s="122">
        <f t="shared" si="1"/>
        <v>0.7269965277777778</v>
      </c>
      <c r="I11" s="122">
        <f t="shared" si="1"/>
        <v>0.8123090277777778</v>
      </c>
      <c r="J11" s="122">
        <f t="shared" si="1"/>
        <v>0.8976215277777777</v>
      </c>
      <c r="K11" s="122">
        <f t="shared" si="1"/>
        <v>0.9829340277777777</v>
      </c>
      <c r="L11" s="122">
        <f aca="true" t="shared" si="3" ref="L11:S11">((VLOOKUP(Species.,Lumber,2,FALSE)*IF(L$4&lt;Cutoff,1,Upcharge+1)+Plane)*(CEILING(Thickness.,0.25)+0.25)*(Waste+1)*(L$4+Added)/12+VLOOKUP($H$2,Types,3,FALSE)+((VLOOKUP($H$2,Types,2,FALSE)+IF($H$2=Mldg.,(Template+(Knives*L$4))*VLOOKUP(class.,Class,2,FALSE),IF($H$2=Crown.,(Template+(Knives*L$4))*VLOOKUP(class.,Class,2,FALSE),0)))/$D11))*(mup+1)</f>
        <v>1.0682465277777777</v>
      </c>
      <c r="M11" s="122">
        <f t="shared" si="3"/>
        <v>1.1535590277777779</v>
      </c>
      <c r="N11" s="122">
        <f t="shared" si="3"/>
        <v>1.2388715277777775</v>
      </c>
      <c r="O11" s="122">
        <f t="shared" si="3"/>
        <v>1.3241840277777777</v>
      </c>
      <c r="P11" s="122">
        <f t="shared" si="3"/>
        <v>1.4094965277777778</v>
      </c>
      <c r="Q11" s="122">
        <f t="shared" si="3"/>
        <v>1.494809027777778</v>
      </c>
      <c r="R11" s="122">
        <f t="shared" si="3"/>
        <v>1.5801215277777776</v>
      </c>
      <c r="S11" s="122">
        <f t="shared" si="3"/>
        <v>1.6654340277777777</v>
      </c>
      <c r="T11" s="140"/>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row>
    <row r="12" spans="1:53" ht="1.5" customHeight="1">
      <c r="A12" s="103"/>
      <c r="B12" s="130"/>
      <c r="C12" s="129"/>
      <c r="D12" s="147"/>
      <c r="E12" s="122">
        <f aca="true" t="shared" si="4" ref="E12:S12">IF(class.=0,0,IF($H$2=0,0,IF(E$4=0,0,IF($D12=0,0,((IF(E$4&lt;Cutoff,0,Upcharge)+IF(Species.=0,0,VLOOKUP(Species.,Lumber,2,FALSE))+Plane)*(CEILING(Thickness.,0.25)+0.25)*(Waste+1)*E$4/12+VLOOKUP($H$2,Types,3,FALSE)+((VLOOKUP($H$2,Types,2,FALSE)+IF($H$2=Mldg.,Template+(Knives*E$4)*VLOOKUP(class.,Class,2,FALSE),IF($H$2=Crown.,(Template+(Knives*E$4))*VLOOKUP(class.,Class,2,FALSE),0)))/$D12))))))*(mup+1)</f>
        <v>0</v>
      </c>
      <c r="F12" s="122">
        <f t="shared" si="4"/>
        <v>0</v>
      </c>
      <c r="G12" s="122">
        <f t="shared" si="4"/>
        <v>0</v>
      </c>
      <c r="H12" s="122">
        <f t="shared" si="4"/>
        <v>0</v>
      </c>
      <c r="I12" s="122">
        <f t="shared" si="4"/>
        <v>0</v>
      </c>
      <c r="J12" s="122">
        <f t="shared" si="4"/>
        <v>0</v>
      </c>
      <c r="K12" s="122">
        <f t="shared" si="4"/>
        <v>0</v>
      </c>
      <c r="L12" s="122">
        <f t="shared" si="4"/>
        <v>0</v>
      </c>
      <c r="M12" s="122">
        <f t="shared" si="4"/>
        <v>0</v>
      </c>
      <c r="N12" s="122">
        <f t="shared" si="4"/>
        <v>0</v>
      </c>
      <c r="O12" s="122">
        <f t="shared" si="4"/>
        <v>0</v>
      </c>
      <c r="P12" s="122">
        <f t="shared" si="4"/>
        <v>0</v>
      </c>
      <c r="Q12" s="122">
        <f t="shared" si="4"/>
        <v>0</v>
      </c>
      <c r="R12" s="122">
        <f t="shared" si="4"/>
        <v>0</v>
      </c>
      <c r="S12" s="122">
        <f t="shared" si="4"/>
        <v>0</v>
      </c>
      <c r="T12" s="140"/>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row>
    <row r="13" spans="1:53" ht="12.75">
      <c r="A13" s="103"/>
      <c r="B13" s="130"/>
      <c r="C13" s="109"/>
      <c r="D13" s="148"/>
      <c r="E13" s="124"/>
      <c r="F13" s="124"/>
      <c r="G13" s="124"/>
      <c r="H13" s="124"/>
      <c r="I13" s="124"/>
      <c r="J13" s="124"/>
      <c r="K13" s="124"/>
      <c r="L13" s="124"/>
      <c r="M13" s="124"/>
      <c r="N13" s="124"/>
      <c r="O13" s="124"/>
      <c r="P13" s="124"/>
      <c r="Q13" s="124"/>
      <c r="R13" s="124"/>
      <c r="S13" s="124"/>
      <c r="T13" s="140"/>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row>
    <row r="14" spans="1:53" ht="15" customHeight="1">
      <c r="A14" s="103"/>
      <c r="B14" s="130"/>
      <c r="C14" s="109"/>
      <c r="D14" s="149" t="s">
        <v>3</v>
      </c>
      <c r="E14" s="174">
        <v>4</v>
      </c>
      <c r="F14" s="174">
        <v>4.25</v>
      </c>
      <c r="G14" s="174">
        <v>4.5</v>
      </c>
      <c r="H14" s="174">
        <v>4.75</v>
      </c>
      <c r="I14" s="174">
        <v>5</v>
      </c>
      <c r="J14" s="174">
        <v>5.25</v>
      </c>
      <c r="K14" s="174">
        <v>5.5</v>
      </c>
      <c r="L14" s="174">
        <v>5.75</v>
      </c>
      <c r="M14" s="174">
        <v>6</v>
      </c>
      <c r="N14" s="174">
        <v>6.25</v>
      </c>
      <c r="O14" s="174">
        <v>6.5</v>
      </c>
      <c r="P14" s="174">
        <v>6.75</v>
      </c>
      <c r="Q14" s="174">
        <v>7</v>
      </c>
      <c r="R14" s="174">
        <v>7.25</v>
      </c>
      <c r="S14" s="174">
        <v>7.5</v>
      </c>
      <c r="T14" s="140"/>
      <c r="AI14" s="115"/>
      <c r="AJ14" s="115"/>
      <c r="AK14" s="115"/>
      <c r="AL14" s="115"/>
      <c r="AM14" s="115"/>
      <c r="AN14" s="115"/>
      <c r="AO14" s="115"/>
      <c r="AP14" s="115"/>
      <c r="AQ14" s="115"/>
      <c r="AR14" s="115"/>
      <c r="AS14" s="115"/>
      <c r="AT14" s="115"/>
      <c r="AU14" s="115"/>
      <c r="AV14" s="115"/>
      <c r="AW14" s="115"/>
      <c r="AX14" s="115"/>
      <c r="AY14" s="115"/>
      <c r="AZ14" s="115"/>
      <c r="BA14" s="115"/>
    </row>
    <row r="15" spans="1:252" s="119" customFormat="1" ht="15" customHeight="1">
      <c r="A15" s="104"/>
      <c r="B15" s="131"/>
      <c r="C15" s="120"/>
      <c r="D15" s="170">
        <f>D5</f>
        <v>50</v>
      </c>
      <c r="E15" s="122">
        <f aca="true" t="shared" si="5" ref="E15:S15">((VLOOKUP(Species.,Lumber,2,FALSE)*IF(E$14&lt;Cutoff,1,Upcharge+1)+Plane)*(CEILING(Thickness.,0.25)+0.25)*(Waste+1)*(E$14+Added)/12+VLOOKUP($H$2,Types,3,FALSE)+((VLOOKUP($H$2,Types,2,FALSE)+IF($H$2=Mldg.,(Template+(Knives*E$14))*VLOOKUP(class.,Class,2,FALSE),IF($H$2=Crown.,(Template+(Knives*E$14))*VLOOKUP(class.,Class,2,FALSE),0)))/$D5))*(mup+1)</f>
        <v>4.478038194444443</v>
      </c>
      <c r="F15" s="122">
        <f t="shared" si="5"/>
        <v>4.610850694444444</v>
      </c>
      <c r="G15" s="122">
        <f t="shared" si="5"/>
        <v>4.743663194444444</v>
      </c>
      <c r="H15" s="122">
        <f t="shared" si="5"/>
        <v>4.876475694444444</v>
      </c>
      <c r="I15" s="122">
        <f t="shared" si="5"/>
        <v>5.009288194444443</v>
      </c>
      <c r="J15" s="122">
        <f t="shared" si="5"/>
        <v>5.142100694444444</v>
      </c>
      <c r="K15" s="122">
        <f t="shared" si="5"/>
        <v>5.274913194444444</v>
      </c>
      <c r="L15" s="122">
        <f t="shared" si="5"/>
        <v>5.407725694444444</v>
      </c>
      <c r="M15" s="122">
        <f t="shared" si="5"/>
        <v>5.540538194444444</v>
      </c>
      <c r="N15" s="122">
        <f t="shared" si="5"/>
        <v>5.673350694444443</v>
      </c>
      <c r="O15" s="122">
        <f t="shared" si="5"/>
        <v>5.806163194444443</v>
      </c>
      <c r="P15" s="122">
        <f t="shared" si="5"/>
        <v>5.938975694444444</v>
      </c>
      <c r="Q15" s="122">
        <f t="shared" si="5"/>
        <v>6.071788194444444</v>
      </c>
      <c r="R15" s="122">
        <f t="shared" si="5"/>
        <v>6.204600694444444</v>
      </c>
      <c r="S15" s="122">
        <f t="shared" si="5"/>
        <v>6.337413194444443</v>
      </c>
      <c r="T15" s="140"/>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05"/>
      <c r="BC15" s="105"/>
      <c r="BD15" s="105"/>
      <c r="BE15" s="105"/>
      <c r="BF15" s="105"/>
      <c r="BG15" s="105"/>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106"/>
      <c r="IG15" s="106"/>
      <c r="IH15" s="106"/>
      <c r="II15" s="106"/>
      <c r="IJ15" s="106"/>
      <c r="IK15" s="106"/>
      <c r="IL15" s="106"/>
      <c r="IM15" s="106"/>
      <c r="IN15" s="106"/>
      <c r="IO15" s="106"/>
      <c r="IP15" s="106"/>
      <c r="IQ15" s="106"/>
      <c r="IR15" s="106"/>
    </row>
    <row r="16" spans="1:53" ht="15" customHeight="1">
      <c r="A16" s="103"/>
      <c r="B16" s="130"/>
      <c r="C16" s="129"/>
      <c r="D16" s="171">
        <f aca="true" t="shared" si="6" ref="D16:D21">D6</f>
        <v>100</v>
      </c>
      <c r="E16" s="169">
        <f aca="true" t="shared" si="7" ref="E16:S16">((VLOOKUP(Species.,Lumber,2,FALSE)*IF(E$14&lt;Cutoff,1,Upcharge+1)+Plane)*(CEILING(Thickness.,0.25)+0.25)*(Waste+1)*(E$14+Added)/12+VLOOKUP($H$2,Types,3,FALSE)+((VLOOKUP($H$2,Types,2,FALSE)+IF($H$2=Mldg.,(Template+(Knives*E$14))*VLOOKUP(class.,Class,2,FALSE),IF($H$2=Crown.,(Template+(Knives*E$14))*VLOOKUP(class.,Class,2,FALSE),0)))/$D6))*(mup+1)</f>
        <v>3.0426215277777775</v>
      </c>
      <c r="F16" s="169">
        <f t="shared" si="7"/>
        <v>3.1504340277777776</v>
      </c>
      <c r="G16" s="169">
        <f t="shared" si="7"/>
        <v>3.2582465277777772</v>
      </c>
      <c r="H16" s="169">
        <f t="shared" si="7"/>
        <v>3.366059027777778</v>
      </c>
      <c r="I16" s="169">
        <f t="shared" si="7"/>
        <v>3.473871527777778</v>
      </c>
      <c r="J16" s="169">
        <f t="shared" si="7"/>
        <v>3.5816840277777775</v>
      </c>
      <c r="K16" s="169">
        <f t="shared" si="7"/>
        <v>3.6894965277777776</v>
      </c>
      <c r="L16" s="169">
        <f t="shared" si="7"/>
        <v>3.7973090277777777</v>
      </c>
      <c r="M16" s="169">
        <f t="shared" si="7"/>
        <v>3.9051215277777773</v>
      </c>
      <c r="N16" s="169">
        <f t="shared" si="7"/>
        <v>4.012934027777778</v>
      </c>
      <c r="O16" s="169">
        <f t="shared" si="7"/>
        <v>4.1207465277777775</v>
      </c>
      <c r="P16" s="169">
        <f t="shared" si="7"/>
        <v>4.228559027777777</v>
      </c>
      <c r="Q16" s="169">
        <f t="shared" si="7"/>
        <v>4.336371527777778</v>
      </c>
      <c r="R16" s="169">
        <f t="shared" si="7"/>
        <v>4.444184027777778</v>
      </c>
      <c r="S16" s="169">
        <f t="shared" si="7"/>
        <v>4.551996527777777</v>
      </c>
      <c r="T16" s="140"/>
      <c r="AI16" s="115"/>
      <c r="AJ16" s="115"/>
      <c r="AK16" s="115"/>
      <c r="AL16" s="115"/>
      <c r="AM16" s="115"/>
      <c r="AN16" s="115"/>
      <c r="AO16" s="115"/>
      <c r="AP16" s="115"/>
      <c r="AQ16" s="115"/>
      <c r="AR16" s="115"/>
      <c r="AS16" s="115"/>
      <c r="AT16" s="115"/>
      <c r="AU16" s="115"/>
      <c r="AV16" s="115"/>
      <c r="AW16" s="115"/>
      <c r="AX16" s="115"/>
      <c r="AY16" s="115"/>
      <c r="AZ16" s="115"/>
      <c r="BA16" s="115"/>
    </row>
    <row r="17" spans="1:20" ht="15" customHeight="1">
      <c r="A17" s="103"/>
      <c r="B17" s="130"/>
      <c r="C17" s="129"/>
      <c r="D17" s="170">
        <f t="shared" si="6"/>
        <v>150</v>
      </c>
      <c r="E17" s="122">
        <f aca="true" t="shared" si="8" ref="E17:S17">((VLOOKUP(Species.,Lumber,2,FALSE)*IF(E$14&lt;Cutoff,1,Upcharge+1)+Plane)*(CEILING(Thickness.,0.25)+0.25)*(Waste+1)*(E$14+Added)/12+VLOOKUP($H$2,Types,3,FALSE)+((VLOOKUP($H$2,Types,2,FALSE)+IF($H$2=Mldg.,(Template+(Knives*E$14))*VLOOKUP(class.,Class,2,FALSE),IF($H$2=Crown.,(Template+(Knives*E$14))*VLOOKUP(class.,Class,2,FALSE),0)))/$D7))*(mup+1)</f>
        <v>2.5641493055555555</v>
      </c>
      <c r="F17" s="122">
        <f t="shared" si="8"/>
        <v>2.663628472222222</v>
      </c>
      <c r="G17" s="122">
        <f t="shared" si="8"/>
        <v>2.7631076388888887</v>
      </c>
      <c r="H17" s="122">
        <f t="shared" si="8"/>
        <v>2.8625868055555554</v>
      </c>
      <c r="I17" s="122">
        <f t="shared" si="8"/>
        <v>2.962065972222222</v>
      </c>
      <c r="J17" s="122">
        <f t="shared" si="8"/>
        <v>3.0615451388888886</v>
      </c>
      <c r="K17" s="122">
        <f t="shared" si="8"/>
        <v>3.1610243055555554</v>
      </c>
      <c r="L17" s="122">
        <f t="shared" si="8"/>
        <v>3.260503472222222</v>
      </c>
      <c r="M17" s="122">
        <f t="shared" si="8"/>
        <v>3.359982638888889</v>
      </c>
      <c r="N17" s="122">
        <f t="shared" si="8"/>
        <v>3.4594618055555553</v>
      </c>
      <c r="O17" s="122">
        <f t="shared" si="8"/>
        <v>3.5589409722222216</v>
      </c>
      <c r="P17" s="122">
        <f t="shared" si="8"/>
        <v>3.6584201388888884</v>
      </c>
      <c r="Q17" s="122">
        <f t="shared" si="8"/>
        <v>3.757899305555555</v>
      </c>
      <c r="R17" s="122">
        <f t="shared" si="8"/>
        <v>3.857378472222222</v>
      </c>
      <c r="S17" s="122">
        <f t="shared" si="8"/>
        <v>3.956857638888888</v>
      </c>
      <c r="T17" s="140"/>
    </row>
    <row r="18" spans="1:20" ht="15" customHeight="1">
      <c r="A18" s="103"/>
      <c r="B18" s="130"/>
      <c r="C18" s="129"/>
      <c r="D18" s="171">
        <f t="shared" si="6"/>
        <v>200</v>
      </c>
      <c r="E18" s="169">
        <f aca="true" t="shared" si="9" ref="E18:S18">((VLOOKUP(Species.,Lumber,2,FALSE)*IF(E$14&lt;Cutoff,1,Upcharge+1)+Plane)*(CEILING(Thickness.,0.25)+0.25)*(Waste+1)*(E$14+Added)/12+VLOOKUP($H$2,Types,3,FALSE)+((VLOOKUP($H$2,Types,2,FALSE)+IF($H$2=Mldg.,(Template+(Knives*E$14))*VLOOKUP(class.,Class,2,FALSE),IF($H$2=Crown.,(Template+(Knives*E$14))*VLOOKUP(class.,Class,2,FALSE),0)))/$D8))*(mup+1)</f>
        <v>2.324913194444444</v>
      </c>
      <c r="F18" s="169">
        <f t="shared" si="9"/>
        <v>2.4202256944444445</v>
      </c>
      <c r="G18" s="169">
        <f t="shared" si="9"/>
        <v>2.5155381944444444</v>
      </c>
      <c r="H18" s="169">
        <f t="shared" si="9"/>
        <v>2.6108506944444443</v>
      </c>
      <c r="I18" s="169">
        <f t="shared" si="9"/>
        <v>2.706163194444444</v>
      </c>
      <c r="J18" s="169">
        <f t="shared" si="9"/>
        <v>2.801475694444444</v>
      </c>
      <c r="K18" s="169">
        <f t="shared" si="9"/>
        <v>2.896788194444444</v>
      </c>
      <c r="L18" s="169">
        <f t="shared" si="9"/>
        <v>2.992100694444444</v>
      </c>
      <c r="M18" s="169">
        <f t="shared" si="9"/>
        <v>3.087413194444444</v>
      </c>
      <c r="N18" s="169">
        <f t="shared" si="9"/>
        <v>3.182725694444444</v>
      </c>
      <c r="O18" s="169">
        <f t="shared" si="9"/>
        <v>3.2780381944444437</v>
      </c>
      <c r="P18" s="169">
        <f t="shared" si="9"/>
        <v>3.373350694444444</v>
      </c>
      <c r="Q18" s="169">
        <f t="shared" si="9"/>
        <v>3.468663194444445</v>
      </c>
      <c r="R18" s="169">
        <f t="shared" si="9"/>
        <v>3.5639756944444443</v>
      </c>
      <c r="S18" s="169">
        <f t="shared" si="9"/>
        <v>3.6592881944444433</v>
      </c>
      <c r="T18" s="140"/>
    </row>
    <row r="19" spans="1:20" ht="15" customHeight="1">
      <c r="A19" s="103"/>
      <c r="B19" s="130"/>
      <c r="C19" s="129"/>
      <c r="D19" s="170">
        <f t="shared" si="6"/>
        <v>250</v>
      </c>
      <c r="E19" s="122">
        <f aca="true" t="shared" si="10" ref="E19:S19">((VLOOKUP(Species.,Lumber,2,FALSE)*IF(E$14&lt;Cutoff,1,Upcharge+1)+Plane)*(CEILING(Thickness.,0.25)+0.25)*(Waste+1)*(E$14+Added)/12+VLOOKUP($H$2,Types,3,FALSE)+((VLOOKUP($H$2,Types,2,FALSE)+IF($H$2=Mldg.,(Template+(Knives*E$14))*VLOOKUP(class.,Class,2,FALSE),IF($H$2=Crown.,(Template+(Knives*E$14))*VLOOKUP(class.,Class,2,FALSE),0)))/$D9))*(mup+1)</f>
        <v>2.1813715277777774</v>
      </c>
      <c r="F19" s="122">
        <f t="shared" si="10"/>
        <v>2.274184027777778</v>
      </c>
      <c r="G19" s="122">
        <f t="shared" si="10"/>
        <v>2.366996527777778</v>
      </c>
      <c r="H19" s="122">
        <f t="shared" si="10"/>
        <v>2.4598090277777778</v>
      </c>
      <c r="I19" s="122">
        <f t="shared" si="10"/>
        <v>2.5526215277777773</v>
      </c>
      <c r="J19" s="122">
        <f t="shared" si="10"/>
        <v>2.6454340277777777</v>
      </c>
      <c r="K19" s="122">
        <f t="shared" si="10"/>
        <v>2.738246527777777</v>
      </c>
      <c r="L19" s="122">
        <f t="shared" si="10"/>
        <v>2.8310590277777776</v>
      </c>
      <c r="M19" s="122">
        <f t="shared" si="10"/>
        <v>2.923871527777777</v>
      </c>
      <c r="N19" s="122">
        <f t="shared" si="10"/>
        <v>3.016684027777777</v>
      </c>
      <c r="O19" s="122">
        <f t="shared" si="10"/>
        <v>3.1094965277777775</v>
      </c>
      <c r="P19" s="122">
        <f t="shared" si="10"/>
        <v>3.202309027777778</v>
      </c>
      <c r="Q19" s="122">
        <f t="shared" si="10"/>
        <v>3.295121527777778</v>
      </c>
      <c r="R19" s="122">
        <f t="shared" si="10"/>
        <v>3.387934027777778</v>
      </c>
      <c r="S19" s="122">
        <f t="shared" si="10"/>
        <v>3.480746527777777</v>
      </c>
      <c r="T19" s="140"/>
    </row>
    <row r="20" spans="1:20" ht="15" customHeight="1">
      <c r="A20" s="103"/>
      <c r="B20" s="130"/>
      <c r="C20" s="129"/>
      <c r="D20" s="171">
        <f t="shared" si="6"/>
        <v>500</v>
      </c>
      <c r="E20" s="169">
        <f aca="true" t="shared" si="11" ref="E20:S20">((VLOOKUP(Species.,Lumber,2,FALSE)*IF(E$14&lt;Cutoff,1,Upcharge+1)+Plane)*(CEILING(Thickness.,0.25)+0.25)*(Waste+1)*(E$14+Added)/12+VLOOKUP($H$2,Types,3,FALSE)+((VLOOKUP($H$2,Types,2,FALSE)+IF($H$2=Mldg.,(Template+(Knives*E$14))*VLOOKUP(class.,Class,2,FALSE),IF($H$2=Crown.,(Template+(Knives*E$14))*VLOOKUP(class.,Class,2,FALSE),0)))/$D10))*(mup+1)</f>
        <v>1.8942881944444443</v>
      </c>
      <c r="F20" s="169">
        <f t="shared" si="11"/>
        <v>1.9821006944444444</v>
      </c>
      <c r="G20" s="169">
        <f t="shared" si="11"/>
        <v>2.069913194444444</v>
      </c>
      <c r="H20" s="169">
        <f t="shared" si="11"/>
        <v>2.1577256944444443</v>
      </c>
      <c r="I20" s="169">
        <f t="shared" si="11"/>
        <v>2.2455381944444444</v>
      </c>
      <c r="J20" s="169">
        <f t="shared" si="11"/>
        <v>2.3333506944444444</v>
      </c>
      <c r="K20" s="169">
        <f t="shared" si="11"/>
        <v>2.421163194444444</v>
      </c>
      <c r="L20" s="169">
        <f t="shared" si="11"/>
        <v>2.508975694444444</v>
      </c>
      <c r="M20" s="169">
        <f t="shared" si="11"/>
        <v>2.596788194444444</v>
      </c>
      <c r="N20" s="169">
        <f t="shared" si="11"/>
        <v>2.6846006944444447</v>
      </c>
      <c r="O20" s="169">
        <f t="shared" si="11"/>
        <v>2.772413194444444</v>
      </c>
      <c r="P20" s="169">
        <f t="shared" si="11"/>
        <v>2.8602256944444444</v>
      </c>
      <c r="Q20" s="169">
        <f t="shared" si="11"/>
        <v>2.9480381944444445</v>
      </c>
      <c r="R20" s="169">
        <f t="shared" si="11"/>
        <v>3.0358506944444446</v>
      </c>
      <c r="S20" s="169">
        <f t="shared" si="11"/>
        <v>3.1236631944444437</v>
      </c>
      <c r="T20" s="140"/>
    </row>
    <row r="21" spans="1:20" ht="15" customHeight="1">
      <c r="A21" s="103"/>
      <c r="B21" s="130"/>
      <c r="C21" s="129"/>
      <c r="D21" s="170">
        <f t="shared" si="6"/>
        <v>1000</v>
      </c>
      <c r="E21" s="122">
        <f aca="true" t="shared" si="12" ref="E21:S21">((VLOOKUP(Species.,Lumber,2,FALSE)*IF(E$14&lt;Cutoff,1,Upcharge+1)+Plane)*(CEILING(Thickness.,0.25)+0.25)*(Waste+1)*(E$14+Added)/12+VLOOKUP($H$2,Types,3,FALSE)+((VLOOKUP($H$2,Types,2,FALSE)+IF($H$2=Mldg.,(Template+(Knives*E$14))*VLOOKUP(class.,Class,2,FALSE),IF($H$2=Crown.,(Template+(Knives*E$14))*VLOOKUP(class.,Class,2,FALSE),0)))/$D11))*(mup+1)</f>
        <v>1.7507465277777776</v>
      </c>
      <c r="F21" s="122">
        <f t="shared" si="12"/>
        <v>1.8360590277777777</v>
      </c>
      <c r="G21" s="122">
        <f t="shared" si="12"/>
        <v>1.9213715277777776</v>
      </c>
      <c r="H21" s="122">
        <f t="shared" si="12"/>
        <v>2.0066840277777778</v>
      </c>
      <c r="I21" s="122">
        <f t="shared" si="12"/>
        <v>2.0919965277777774</v>
      </c>
      <c r="J21" s="122">
        <f t="shared" si="12"/>
        <v>2.1773090277777776</v>
      </c>
      <c r="K21" s="122">
        <f t="shared" si="12"/>
        <v>2.2626215277777777</v>
      </c>
      <c r="L21" s="122">
        <f t="shared" si="12"/>
        <v>2.347934027777778</v>
      </c>
      <c r="M21" s="122">
        <f t="shared" si="12"/>
        <v>2.4332465277777775</v>
      </c>
      <c r="N21" s="122">
        <f t="shared" si="12"/>
        <v>2.5185590277777776</v>
      </c>
      <c r="O21" s="122">
        <f t="shared" si="12"/>
        <v>2.6038715277777773</v>
      </c>
      <c r="P21" s="122">
        <f t="shared" si="12"/>
        <v>2.6891840277777774</v>
      </c>
      <c r="Q21" s="122">
        <f t="shared" si="12"/>
        <v>2.774496527777778</v>
      </c>
      <c r="R21" s="122">
        <f t="shared" si="12"/>
        <v>2.8598090277777777</v>
      </c>
      <c r="S21" s="122">
        <f t="shared" si="12"/>
        <v>2.945121527777777</v>
      </c>
      <c r="T21" s="140"/>
    </row>
    <row r="22" spans="1:21" ht="1.5" customHeight="1">
      <c r="A22" s="103"/>
      <c r="B22" s="130"/>
      <c r="C22" s="109"/>
      <c r="D22" s="172"/>
      <c r="E22" s="123"/>
      <c r="F22" s="123"/>
      <c r="G22" s="123"/>
      <c r="H22" s="123"/>
      <c r="I22" s="123"/>
      <c r="J22" s="123"/>
      <c r="K22" s="123"/>
      <c r="L22" s="123"/>
      <c r="M22" s="123"/>
      <c r="N22" s="123"/>
      <c r="O22" s="123"/>
      <c r="P22" s="123"/>
      <c r="Q22" s="123"/>
      <c r="R22" s="123"/>
      <c r="S22" s="123"/>
      <c r="T22" s="140"/>
      <c r="U22" s="103"/>
    </row>
    <row r="23" spans="1:21" ht="12.75">
      <c r="A23" s="103"/>
      <c r="B23" s="130"/>
      <c r="C23" s="109"/>
      <c r="D23" s="173"/>
      <c r="E23" s="124"/>
      <c r="F23" s="124"/>
      <c r="G23" s="124"/>
      <c r="H23" s="124"/>
      <c r="I23" s="124"/>
      <c r="J23" s="124"/>
      <c r="K23" s="124"/>
      <c r="L23" s="124"/>
      <c r="M23" s="124"/>
      <c r="N23" s="124"/>
      <c r="O23" s="124"/>
      <c r="P23" s="124"/>
      <c r="Q23" s="124"/>
      <c r="R23" s="124"/>
      <c r="S23" s="124"/>
      <c r="T23" s="140"/>
      <c r="U23" s="103"/>
    </row>
    <row r="24" spans="1:21" ht="15" customHeight="1">
      <c r="A24" s="103"/>
      <c r="B24" s="130"/>
      <c r="C24" s="109"/>
      <c r="D24" s="150" t="s">
        <v>3</v>
      </c>
      <c r="E24" s="174">
        <v>7.75</v>
      </c>
      <c r="F24" s="174">
        <v>8</v>
      </c>
      <c r="G24" s="174">
        <v>8.25</v>
      </c>
      <c r="H24" s="174">
        <v>8.5</v>
      </c>
      <c r="I24" s="174">
        <v>8.75</v>
      </c>
      <c r="J24" s="174">
        <v>9</v>
      </c>
      <c r="K24" s="174">
        <v>9.25</v>
      </c>
      <c r="L24" s="174">
        <v>9.5</v>
      </c>
      <c r="M24" s="174">
        <v>9.75</v>
      </c>
      <c r="N24" s="174">
        <v>10</v>
      </c>
      <c r="O24" s="174">
        <v>10.25</v>
      </c>
      <c r="P24" s="174">
        <v>10.5</v>
      </c>
      <c r="Q24" s="174">
        <v>10.75</v>
      </c>
      <c r="R24" s="174">
        <v>11</v>
      </c>
      <c r="S24" s="174">
        <v>11.25</v>
      </c>
      <c r="T24" s="140"/>
      <c r="U24" s="103"/>
    </row>
    <row r="25" spans="1:21" ht="15" customHeight="1">
      <c r="A25" s="103"/>
      <c r="B25" s="130"/>
      <c r="C25" s="129"/>
      <c r="D25" s="170">
        <f>D5</f>
        <v>50</v>
      </c>
      <c r="E25" s="122">
        <f aca="true" t="shared" si="13" ref="E25:S25">((VLOOKUP(Species.,Lumber,2,FALSE)*IF(E$24&lt;Cutoff,1,Upcharge+1)+Plane)*(CEILING(Thickness.,0.25)+0.25)*(Waste+1)*(E$24+Added)/12+VLOOKUP($H$2,Types,3,FALSE)+((VLOOKUP($H$2,Types,2,FALSE)+IF($H$2=Mldg.,(Template+(Knives*E$24))*VLOOKUP(class.,Class,2,FALSE),IF($H$2=Crown.,(Template+(Knives*E$24))*VLOOKUP(class.,Class,2,FALSE),0)))/$D5))*(mup+1)</f>
        <v>6.470225694444443</v>
      </c>
      <c r="F25" s="122">
        <f t="shared" si="13"/>
        <v>6.603038194444444</v>
      </c>
      <c r="G25" s="122">
        <f t="shared" si="13"/>
        <v>6.7358506944444425</v>
      </c>
      <c r="H25" s="122">
        <f t="shared" si="13"/>
        <v>7.822725694444443</v>
      </c>
      <c r="I25" s="122">
        <f t="shared" si="13"/>
        <v>7.982413194444444</v>
      </c>
      <c r="J25" s="122">
        <f t="shared" si="13"/>
        <v>8.142100694444443</v>
      </c>
      <c r="K25" s="122">
        <f t="shared" si="13"/>
        <v>8.301788194444445</v>
      </c>
      <c r="L25" s="122">
        <f t="shared" si="13"/>
        <v>8.461475694444445</v>
      </c>
      <c r="M25" s="122">
        <f t="shared" si="13"/>
        <v>8.621163194444444</v>
      </c>
      <c r="N25" s="122">
        <f t="shared" si="13"/>
        <v>8.780850694444444</v>
      </c>
      <c r="O25" s="122">
        <f t="shared" si="13"/>
        <v>8.940538194444443</v>
      </c>
      <c r="P25" s="122">
        <f t="shared" si="13"/>
        <v>9.100225694444443</v>
      </c>
      <c r="Q25" s="122">
        <f t="shared" si="13"/>
        <v>9.259913194444444</v>
      </c>
      <c r="R25" s="122">
        <f t="shared" si="13"/>
        <v>9.419600694444444</v>
      </c>
      <c r="S25" s="122">
        <f t="shared" si="13"/>
        <v>9.579288194444443</v>
      </c>
      <c r="T25" s="140"/>
      <c r="U25" s="103"/>
    </row>
    <row r="26" spans="1:21" ht="15" customHeight="1">
      <c r="A26" s="103"/>
      <c r="B26" s="130"/>
      <c r="C26" s="129"/>
      <c r="D26" s="171">
        <f aca="true" t="shared" si="14" ref="D26:D31">D6</f>
        <v>100</v>
      </c>
      <c r="E26" s="169">
        <f aca="true" t="shared" si="15" ref="E26:S26">((VLOOKUP(Species.,Lumber,2,FALSE)*IF(E$24&lt;Cutoff,1,Upcharge+1)+Plane)*(CEILING(Thickness.,0.25)+0.25)*(Waste+1)*(E$24+Added)/12+VLOOKUP($H$2,Types,3,FALSE)+((VLOOKUP($H$2,Types,2,FALSE)+IF($H$2=Mldg.,(Template+(Knives*E$24))*VLOOKUP(class.,Class,2,FALSE),IF($H$2=Crown.,(Template+(Knives*E$24))*VLOOKUP(class.,Class,2,FALSE),0)))/$D6))*(mup+1)</f>
        <v>4.6598090277777775</v>
      </c>
      <c r="F26" s="169">
        <f t="shared" si="15"/>
        <v>4.767621527777777</v>
      </c>
      <c r="G26" s="169">
        <f t="shared" si="15"/>
        <v>4.875434027777778</v>
      </c>
      <c r="H26" s="169">
        <f t="shared" si="15"/>
        <v>5.9373090277777765</v>
      </c>
      <c r="I26" s="169">
        <f t="shared" si="15"/>
        <v>6.071996527777777</v>
      </c>
      <c r="J26" s="169">
        <f t="shared" si="15"/>
        <v>6.206684027777777</v>
      </c>
      <c r="K26" s="169">
        <f t="shared" si="15"/>
        <v>6.341371527777778</v>
      </c>
      <c r="L26" s="169">
        <f t="shared" si="15"/>
        <v>6.476059027777778</v>
      </c>
      <c r="M26" s="169">
        <f t="shared" si="15"/>
        <v>6.610746527777778</v>
      </c>
      <c r="N26" s="169">
        <f t="shared" si="15"/>
        <v>6.745434027777777</v>
      </c>
      <c r="O26" s="169">
        <f t="shared" si="15"/>
        <v>6.880121527777777</v>
      </c>
      <c r="P26" s="169">
        <f t="shared" si="15"/>
        <v>7.014809027777776</v>
      </c>
      <c r="Q26" s="169">
        <f t="shared" si="15"/>
        <v>7.149496527777778</v>
      </c>
      <c r="R26" s="169">
        <f t="shared" si="15"/>
        <v>7.284184027777777</v>
      </c>
      <c r="S26" s="169">
        <f t="shared" si="15"/>
        <v>7.418871527777777</v>
      </c>
      <c r="T26" s="140"/>
      <c r="U26" s="103"/>
    </row>
    <row r="27" spans="1:21" ht="15" customHeight="1">
      <c r="A27" s="103"/>
      <c r="B27" s="130"/>
      <c r="C27" s="129"/>
      <c r="D27" s="170">
        <f t="shared" si="14"/>
        <v>150</v>
      </c>
      <c r="E27" s="122">
        <f aca="true" t="shared" si="16" ref="E27:S27">((VLOOKUP(Species.,Lumber,2,FALSE)*IF(E$24&lt;Cutoff,1,Upcharge+1)+Plane)*(CEILING(Thickness.,0.25)+0.25)*(Waste+1)*(E$24+Added)/12+VLOOKUP($H$2,Types,3,FALSE)+((VLOOKUP($H$2,Types,2,FALSE)+IF($H$2=Mldg.,(Template+(Knives*E$24))*VLOOKUP(class.,Class,2,FALSE),IF($H$2=Crown.,(Template+(Knives*E$24))*VLOOKUP(class.,Class,2,FALSE),0)))/$D7))*(mup+1)</f>
        <v>4.056336805555555</v>
      </c>
      <c r="F27" s="122">
        <f t="shared" si="16"/>
        <v>4.155815972222221</v>
      </c>
      <c r="G27" s="122">
        <f t="shared" si="16"/>
        <v>4.255295138888888</v>
      </c>
      <c r="H27" s="122">
        <f t="shared" si="16"/>
        <v>5.308836805555554</v>
      </c>
      <c r="I27" s="122">
        <f t="shared" si="16"/>
        <v>5.435190972222221</v>
      </c>
      <c r="J27" s="122">
        <f t="shared" si="16"/>
        <v>5.561545138888889</v>
      </c>
      <c r="K27" s="122">
        <f t="shared" si="16"/>
        <v>5.687899305555555</v>
      </c>
      <c r="L27" s="122">
        <f t="shared" si="16"/>
        <v>5.814253472222221</v>
      </c>
      <c r="M27" s="122">
        <f t="shared" si="16"/>
        <v>5.940607638888888</v>
      </c>
      <c r="N27" s="122">
        <f t="shared" si="16"/>
        <v>6.066961805555556</v>
      </c>
      <c r="O27" s="122">
        <f t="shared" si="16"/>
        <v>6.193315972222222</v>
      </c>
      <c r="P27" s="122">
        <f t="shared" si="16"/>
        <v>6.319670138888887</v>
      </c>
      <c r="Q27" s="122">
        <f t="shared" si="16"/>
        <v>6.4460243055555555</v>
      </c>
      <c r="R27" s="122">
        <f t="shared" si="16"/>
        <v>6.572378472222223</v>
      </c>
      <c r="S27" s="122">
        <f t="shared" si="16"/>
        <v>6.698732638888888</v>
      </c>
      <c r="T27" s="140"/>
      <c r="U27" s="103"/>
    </row>
    <row r="28" spans="1:21" ht="15" customHeight="1">
      <c r="A28" s="103"/>
      <c r="B28" s="130"/>
      <c r="C28" s="129"/>
      <c r="D28" s="171">
        <f t="shared" si="14"/>
        <v>200</v>
      </c>
      <c r="E28" s="169">
        <f aca="true" t="shared" si="17" ref="E28:S28">((VLOOKUP(Species.,Lumber,2,FALSE)*IF(E$24&lt;Cutoff,1,Upcharge+1)+Plane)*(CEILING(Thickness.,0.25)+0.25)*(Waste+1)*(E$24+Added)/12+VLOOKUP($H$2,Types,3,FALSE)+((VLOOKUP($H$2,Types,2,FALSE)+IF($H$2=Mldg.,(Template+(Knives*E$24))*VLOOKUP(class.,Class,2,FALSE),IF($H$2=Crown.,(Template+(Knives*E$24))*VLOOKUP(class.,Class,2,FALSE),0)))/$D8))*(mup+1)</f>
        <v>3.7546006944444437</v>
      </c>
      <c r="F28" s="169">
        <f t="shared" si="17"/>
        <v>3.8499131944444436</v>
      </c>
      <c r="G28" s="169">
        <f t="shared" si="17"/>
        <v>3.945225694444444</v>
      </c>
      <c r="H28" s="169">
        <f t="shared" si="17"/>
        <v>4.994600694444443</v>
      </c>
      <c r="I28" s="169">
        <f t="shared" si="17"/>
        <v>5.116788194444444</v>
      </c>
      <c r="J28" s="169">
        <f t="shared" si="17"/>
        <v>5.238975694444444</v>
      </c>
      <c r="K28" s="169">
        <f t="shared" si="17"/>
        <v>5.361163194444444</v>
      </c>
      <c r="L28" s="169">
        <f t="shared" si="17"/>
        <v>5.483350694444445</v>
      </c>
      <c r="M28" s="169">
        <f t="shared" si="17"/>
        <v>5.605538194444444</v>
      </c>
      <c r="N28" s="169">
        <f t="shared" si="17"/>
        <v>5.727725694444445</v>
      </c>
      <c r="O28" s="169">
        <f t="shared" si="17"/>
        <v>5.849913194444444</v>
      </c>
      <c r="P28" s="169">
        <f t="shared" si="17"/>
        <v>5.9721006944444435</v>
      </c>
      <c r="Q28" s="169">
        <f t="shared" si="17"/>
        <v>6.094288194444443</v>
      </c>
      <c r="R28" s="169">
        <f t="shared" si="17"/>
        <v>6.216475694444443</v>
      </c>
      <c r="S28" s="169">
        <f t="shared" si="17"/>
        <v>6.338663194444444</v>
      </c>
      <c r="T28" s="140"/>
      <c r="U28" s="103"/>
    </row>
    <row r="29" spans="1:21" ht="15" customHeight="1">
      <c r="A29" s="103"/>
      <c r="B29" s="130"/>
      <c r="C29" s="129"/>
      <c r="D29" s="170">
        <f t="shared" si="14"/>
        <v>250</v>
      </c>
      <c r="E29" s="122">
        <f aca="true" t="shared" si="18" ref="E29:S29">((VLOOKUP(Species.,Lumber,2,FALSE)*IF(E$24&lt;Cutoff,1,Upcharge+1)+Plane)*(CEILING(Thickness.,0.25)+0.25)*(Waste+1)*(E$24+Added)/12+VLOOKUP($H$2,Types,3,FALSE)+((VLOOKUP($H$2,Types,2,FALSE)+IF($H$2=Mldg.,(Template+(Knives*E$24))*VLOOKUP(class.,Class,2,FALSE),IF($H$2=Crown.,(Template+(Knives*E$24))*VLOOKUP(class.,Class,2,FALSE),0)))/$D9))*(mup+1)</f>
        <v>3.5735590277777773</v>
      </c>
      <c r="F29" s="122">
        <f t="shared" si="18"/>
        <v>3.6663715277777778</v>
      </c>
      <c r="G29" s="122">
        <f t="shared" si="18"/>
        <v>3.7591840277777777</v>
      </c>
      <c r="H29" s="122">
        <f t="shared" si="18"/>
        <v>4.806059027777777</v>
      </c>
      <c r="I29" s="122">
        <f t="shared" si="18"/>
        <v>4.925746527777778</v>
      </c>
      <c r="J29" s="122">
        <f t="shared" si="18"/>
        <v>5.045434027777778</v>
      </c>
      <c r="K29" s="122">
        <f t="shared" si="18"/>
        <v>5.165121527777777</v>
      </c>
      <c r="L29" s="122">
        <f t="shared" si="18"/>
        <v>5.284809027777778</v>
      </c>
      <c r="M29" s="122">
        <f t="shared" si="18"/>
        <v>5.404496527777778</v>
      </c>
      <c r="N29" s="122">
        <f t="shared" si="18"/>
        <v>5.524184027777777</v>
      </c>
      <c r="O29" s="122">
        <f t="shared" si="18"/>
        <v>5.643871527777778</v>
      </c>
      <c r="P29" s="122">
        <f t="shared" si="18"/>
        <v>5.763559027777777</v>
      </c>
      <c r="Q29" s="122">
        <f t="shared" si="18"/>
        <v>5.883246527777778</v>
      </c>
      <c r="R29" s="122">
        <f t="shared" si="18"/>
        <v>6.002934027777778</v>
      </c>
      <c r="S29" s="122">
        <f t="shared" si="18"/>
        <v>6.122621527777778</v>
      </c>
      <c r="T29" s="140"/>
      <c r="U29" s="103"/>
    </row>
    <row r="30" spans="1:21" ht="15" customHeight="1">
      <c r="A30" s="103"/>
      <c r="B30" s="130"/>
      <c r="C30" s="129"/>
      <c r="D30" s="171">
        <f t="shared" si="14"/>
        <v>500</v>
      </c>
      <c r="E30" s="169">
        <f aca="true" t="shared" si="19" ref="E30:S30">((VLOOKUP(Species.,Lumber,2,FALSE)*IF(E$24&lt;Cutoff,1,Upcharge+1)+Plane)*(CEILING(Thickness.,0.25)+0.25)*(Waste+1)*(E$24+Added)/12+VLOOKUP($H$2,Types,3,FALSE)+((VLOOKUP($H$2,Types,2,FALSE)+IF($H$2=Mldg.,(Template+(Knives*E$24))*VLOOKUP(class.,Class,2,FALSE),IF($H$2=Crown.,(Template+(Knives*E$24))*VLOOKUP(class.,Class,2,FALSE),0)))/$D10))*(mup+1)</f>
        <v>3.211475694444444</v>
      </c>
      <c r="F30" s="169">
        <f t="shared" si="19"/>
        <v>3.2992881944444443</v>
      </c>
      <c r="G30" s="169">
        <f t="shared" si="19"/>
        <v>3.3871006944444444</v>
      </c>
      <c r="H30" s="169">
        <f t="shared" si="19"/>
        <v>4.428975694444444</v>
      </c>
      <c r="I30" s="169">
        <f t="shared" si="19"/>
        <v>4.543663194444444</v>
      </c>
      <c r="J30" s="169">
        <f t="shared" si="19"/>
        <v>4.658350694444444</v>
      </c>
      <c r="K30" s="169">
        <f t="shared" si="19"/>
        <v>4.773038194444444</v>
      </c>
      <c r="L30" s="169">
        <f t="shared" si="19"/>
        <v>4.887725694444445</v>
      </c>
      <c r="M30" s="169">
        <f t="shared" si="19"/>
        <v>5.002413194444443</v>
      </c>
      <c r="N30" s="169">
        <f t="shared" si="19"/>
        <v>5.117100694444444</v>
      </c>
      <c r="O30" s="169">
        <f t="shared" si="19"/>
        <v>5.2317881944444435</v>
      </c>
      <c r="P30" s="169">
        <f t="shared" si="19"/>
        <v>5.346475694444443</v>
      </c>
      <c r="Q30" s="169">
        <f t="shared" si="19"/>
        <v>5.461163194444444</v>
      </c>
      <c r="R30" s="169">
        <f t="shared" si="19"/>
        <v>5.575850694444444</v>
      </c>
      <c r="S30" s="169">
        <f t="shared" si="19"/>
        <v>5.690538194444443</v>
      </c>
      <c r="T30" s="140"/>
      <c r="U30" s="103"/>
    </row>
    <row r="31" spans="1:21" ht="15" customHeight="1">
      <c r="A31" s="103"/>
      <c r="B31" s="130"/>
      <c r="C31" s="129"/>
      <c r="D31" s="170">
        <f t="shared" si="14"/>
        <v>1000</v>
      </c>
      <c r="E31" s="122">
        <f aca="true" t="shared" si="20" ref="E31:S31">((VLOOKUP(Species.,Lumber,2,FALSE)*IF(E$24&lt;Cutoff,1,Upcharge+1)+Plane)*(CEILING(Thickness.,0.25)+0.25)*(Waste+1)*(E$24+Added)/12+VLOOKUP($H$2,Types,3,FALSE)+((VLOOKUP($H$2,Types,2,FALSE)+IF($H$2=Mldg.,(Template+(Knives*E$24))*VLOOKUP(class.,Class,2,FALSE),IF($H$2=Crown.,(Template+(Knives*E$24))*VLOOKUP(class.,Class,2,FALSE),0)))/$D11))*(mup+1)</f>
        <v>3.030434027777777</v>
      </c>
      <c r="F31" s="122">
        <f t="shared" si="20"/>
        <v>3.1157465277777776</v>
      </c>
      <c r="G31" s="122">
        <f t="shared" si="20"/>
        <v>3.2010590277777773</v>
      </c>
      <c r="H31" s="122">
        <f t="shared" si="20"/>
        <v>4.240434027777777</v>
      </c>
      <c r="I31" s="122">
        <f t="shared" si="20"/>
        <v>4.352621527777777</v>
      </c>
      <c r="J31" s="122">
        <f t="shared" si="20"/>
        <v>4.464809027777777</v>
      </c>
      <c r="K31" s="122">
        <f t="shared" si="20"/>
        <v>4.576996527777776</v>
      </c>
      <c r="L31" s="122">
        <f t="shared" si="20"/>
        <v>4.689184027777778</v>
      </c>
      <c r="M31" s="122">
        <f t="shared" si="20"/>
        <v>4.8013715277777775</v>
      </c>
      <c r="N31" s="122">
        <f t="shared" si="20"/>
        <v>4.913559027777778</v>
      </c>
      <c r="O31" s="122">
        <f t="shared" si="20"/>
        <v>5.025746527777777</v>
      </c>
      <c r="P31" s="122">
        <f t="shared" si="20"/>
        <v>5.137934027777776</v>
      </c>
      <c r="Q31" s="122">
        <f t="shared" si="20"/>
        <v>5.250121527777778</v>
      </c>
      <c r="R31" s="122">
        <f t="shared" si="20"/>
        <v>5.362309027777777</v>
      </c>
      <c r="S31" s="122">
        <f t="shared" si="20"/>
        <v>5.474496527777777</v>
      </c>
      <c r="T31" s="140"/>
      <c r="U31" s="103"/>
    </row>
    <row r="32" spans="1:21" ht="1.5" customHeight="1">
      <c r="A32" s="103"/>
      <c r="B32" s="130"/>
      <c r="C32" s="109"/>
      <c r="D32" s="126"/>
      <c r="E32" s="108">
        <f aca="true" t="shared" si="21" ref="E32:O32">IF(class.=0,0,IF($H$2=0,0,IF(G$24=0,0,IF($D32=0,0,((IF(G$24&lt;Cutoff,0,Upcharge)+IF(Species.=0,0,VLOOKUP(Species.,Lumber,2,FALSE))+Plane)*(CEILING(Thickness.,0.25)+0.25)*(Waste+1)*G$24/12+VLOOKUP($H$2,Types,3,FALSE)+((VLOOKUP($H$2,Types,2,FALSE)+IF($H$2=Mldg.,(Template+(Knives*G$24))*VLOOKUP(class.,Class,2,FALSE),IF($H$2=Crown.,(Template+(Knives*G$24))*VLOOKUP(class.,Class,2,FALSE),0)))/$D32))))))*(mup+1)</f>
        <v>0</v>
      </c>
      <c r="F32" s="108">
        <f t="shared" si="21"/>
        <v>0</v>
      </c>
      <c r="G32" s="108">
        <f t="shared" si="21"/>
        <v>0</v>
      </c>
      <c r="H32" s="108">
        <f t="shared" si="21"/>
        <v>0</v>
      </c>
      <c r="I32" s="108">
        <f t="shared" si="21"/>
        <v>0</v>
      </c>
      <c r="J32" s="108">
        <f t="shared" si="21"/>
        <v>0</v>
      </c>
      <c r="K32" s="108">
        <f t="shared" si="21"/>
        <v>0</v>
      </c>
      <c r="L32" s="108">
        <f t="shared" si="21"/>
        <v>0</v>
      </c>
      <c r="M32" s="108">
        <f t="shared" si="21"/>
        <v>0</v>
      </c>
      <c r="N32" s="108">
        <f t="shared" si="21"/>
        <v>0</v>
      </c>
      <c r="O32" s="108">
        <f t="shared" si="21"/>
        <v>0</v>
      </c>
      <c r="P32" s="108" t="e">
        <f>IF(class.=0,0,IF($H$2=0,0,IF(#REF!=0,0,IF($D32=0,0,((IF(#REF!&lt;Cutoff,0,Upcharge)+IF(Species.=0,0,VLOOKUP(Species.,Lumber,2,FALSE))+Plane)*(CEILING(Thickness.,0.25)+0.25)*(Waste+1)*#REF!/12+VLOOKUP($H$2,Types,3,FALSE)+((VLOOKUP($H$2,Types,2,FALSE)+IF($H$2=Mldg.,(Template+(Knives*#REF!))*VLOOKUP(class.,Class,2,FALSE),IF($H$2=Crown.,(Template+(Knives*#REF!))*VLOOKUP(class.,Class,2,FALSE),0)))/$D32))))))*(mup+1)</f>
        <v>#REF!</v>
      </c>
      <c r="Q32" s="108" t="e">
        <f>IF(class.=0,0,IF($H$2=0,0,IF(#REF!=0,0,IF($D32=0,0,((IF(#REF!&lt;Cutoff,0,Upcharge)+IF(Species.=0,0,VLOOKUP(Species.,Lumber,2,FALSE))+Plane)*(CEILING(Thickness.,0.25)+0.25)*(Waste+1)*#REF!/12+VLOOKUP($H$2,Types,3,FALSE)+((VLOOKUP($H$2,Types,2,FALSE)+IF($H$2=Mldg.,(Template+(Knives*#REF!))*VLOOKUP(class.,Class,2,FALSE),IF($H$2=Crown.,(Template+(Knives*#REF!))*VLOOKUP(class.,Class,2,FALSE),0)))/$D32))))))*(mup+1)</f>
        <v>#REF!</v>
      </c>
      <c r="R32" s="108" t="e">
        <f>IF(class.=0,0,IF($H$2=0,0,IF(#REF!=0,0,IF($D32=0,0,((IF(#REF!&lt;Cutoff,0,Upcharge)+IF(Species.=0,0,VLOOKUP(Species.,Lumber,2,FALSE))+Plane)*(CEILING(Thickness.,0.25)+0.25)*(Waste+1)*#REF!/12+VLOOKUP($H$2,Types,3,FALSE)+((VLOOKUP($H$2,Types,2,FALSE)+IF($H$2=Mldg.,(Template+(Knives*#REF!))*VLOOKUP(class.,Class,2,FALSE),IF($H$2=Crown.,(Template+(Knives*#REF!))*VLOOKUP(class.,Class,2,FALSE),0)))/$D32))))))*(mup+1)</f>
        <v>#REF!</v>
      </c>
      <c r="S32" s="108" t="e">
        <f>IF(class.=0,0,IF($H$2=0,0,IF(#REF!=0,0,IF($D32=0,0,((IF(#REF!&lt;Cutoff,0,Upcharge)+IF(Species.=0,0,VLOOKUP(Species.,Lumber,2,FALSE))+Plane)*(CEILING(Thickness.,0.25)+0.25)*(Waste+1)*#REF!/12+VLOOKUP($H$2,Types,3,FALSE)+((VLOOKUP($H$2,Types,2,FALSE)+IF($H$2=Mldg.,(Template+(Knives*#REF!))*VLOOKUP(class.,Class,2,FALSE),IF($H$2=Crown.,(Template+(Knives*#REF!))*VLOOKUP(class.,Class,2,FALSE),0)))/$D32))))))*(mup+1)</f>
        <v>#REF!</v>
      </c>
      <c r="T32" s="141"/>
      <c r="U32" s="104"/>
    </row>
    <row r="33" spans="1:21" ht="13.5" thickBot="1">
      <c r="A33" s="103"/>
      <c r="B33" s="136"/>
      <c r="C33" s="137"/>
      <c r="D33" s="138"/>
      <c r="E33" s="137"/>
      <c r="F33" s="137"/>
      <c r="G33" s="137"/>
      <c r="H33" s="137"/>
      <c r="I33" s="137"/>
      <c r="J33" s="137"/>
      <c r="K33" s="137"/>
      <c r="L33" s="137"/>
      <c r="M33" s="137"/>
      <c r="N33" s="137"/>
      <c r="O33" s="137"/>
      <c r="P33" s="137"/>
      <c r="Q33" s="137"/>
      <c r="R33" s="137"/>
      <c r="S33" s="137"/>
      <c r="T33" s="142"/>
      <c r="U33" s="104"/>
    </row>
    <row r="34" spans="1:21" ht="1.5" customHeight="1">
      <c r="A34" s="103"/>
      <c r="B34" s="118"/>
      <c r="C34" s="118"/>
      <c r="D34" s="121"/>
      <c r="E34" s="118"/>
      <c r="F34" s="118"/>
      <c r="G34" s="118"/>
      <c r="H34" s="118"/>
      <c r="I34" s="118"/>
      <c r="J34" s="118"/>
      <c r="K34" s="118"/>
      <c r="L34" s="118"/>
      <c r="M34" s="118"/>
      <c r="N34" s="118"/>
      <c r="O34" s="118"/>
      <c r="P34" s="118"/>
      <c r="Q34" s="118"/>
      <c r="R34" s="118"/>
      <c r="S34" s="118"/>
      <c r="T34" s="118"/>
      <c r="U34" s="104"/>
    </row>
    <row r="35" spans="1:21" ht="12.75">
      <c r="A35" s="103"/>
      <c r="B35" s="103"/>
      <c r="C35" s="103"/>
      <c r="D35" s="104"/>
      <c r="E35" s="103"/>
      <c r="F35" s="104"/>
      <c r="G35" s="104"/>
      <c r="H35" s="104"/>
      <c r="I35" s="104"/>
      <c r="J35" s="104"/>
      <c r="K35" s="104"/>
      <c r="L35" s="104"/>
      <c r="M35" s="104"/>
      <c r="N35" s="104"/>
      <c r="O35" s="104"/>
      <c r="P35" s="104"/>
      <c r="Q35" s="104"/>
      <c r="R35" s="104"/>
      <c r="S35" s="104"/>
      <c r="T35" s="104"/>
      <c r="U35" s="104"/>
    </row>
    <row r="36" spans="1:21" ht="12.75">
      <c r="A36" s="103"/>
      <c r="B36" s="103"/>
      <c r="C36" s="103"/>
      <c r="D36" s="104"/>
      <c r="E36" s="103"/>
      <c r="F36" s="104"/>
      <c r="G36" s="104"/>
      <c r="H36" s="104"/>
      <c r="I36" s="104"/>
      <c r="J36" s="104"/>
      <c r="K36" s="104"/>
      <c r="L36" s="104"/>
      <c r="M36" s="104"/>
      <c r="N36" s="104"/>
      <c r="O36" s="104"/>
      <c r="P36" s="104"/>
      <c r="Q36" s="104"/>
      <c r="R36" s="104"/>
      <c r="S36" s="104"/>
      <c r="T36" s="104"/>
      <c r="U36" s="104"/>
    </row>
    <row r="37" spans="1:21" ht="12.75">
      <c r="A37" s="105"/>
      <c r="B37" s="105"/>
      <c r="C37" s="105"/>
      <c r="D37" s="125"/>
      <c r="E37" s="105"/>
      <c r="F37" s="125"/>
      <c r="G37" s="125"/>
      <c r="H37" s="125"/>
      <c r="I37" s="125"/>
      <c r="J37" s="125"/>
      <c r="K37" s="125"/>
      <c r="L37" s="125"/>
      <c r="M37" s="125"/>
      <c r="N37" s="125"/>
      <c r="O37" s="125"/>
      <c r="P37" s="125"/>
      <c r="Q37" s="125"/>
      <c r="R37" s="125"/>
      <c r="S37" s="125"/>
      <c r="T37" s="125"/>
      <c r="U37" s="125"/>
    </row>
    <row r="38" spans="1:21" ht="12.75">
      <c r="A38" s="105"/>
      <c r="B38" s="105"/>
      <c r="C38" s="105"/>
      <c r="D38" s="125"/>
      <c r="E38" s="105"/>
      <c r="F38" s="125"/>
      <c r="G38" s="125"/>
      <c r="H38" s="125"/>
      <c r="I38" s="125"/>
      <c r="J38" s="125"/>
      <c r="K38" s="125"/>
      <c r="L38" s="125"/>
      <c r="M38" s="125"/>
      <c r="N38" s="125"/>
      <c r="O38" s="125"/>
      <c r="P38" s="125"/>
      <c r="Q38" s="125"/>
      <c r="R38" s="125"/>
      <c r="S38" s="125"/>
      <c r="T38" s="125"/>
      <c r="U38" s="125"/>
    </row>
    <row r="39" spans="1:21" ht="12.75">
      <c r="A39" s="105"/>
      <c r="B39" s="105"/>
      <c r="C39" s="105"/>
      <c r="D39" s="125"/>
      <c r="E39" s="105"/>
      <c r="F39" s="125"/>
      <c r="G39" s="125"/>
      <c r="H39" s="125"/>
      <c r="I39" s="125"/>
      <c r="J39" s="125"/>
      <c r="K39" s="125"/>
      <c r="L39" s="125"/>
      <c r="M39" s="125"/>
      <c r="N39" s="125"/>
      <c r="O39" s="125"/>
      <c r="P39" s="125"/>
      <c r="Q39" s="125"/>
      <c r="R39" s="125"/>
      <c r="S39" s="125"/>
      <c r="T39" s="125"/>
      <c r="U39" s="125"/>
    </row>
    <row r="40" spans="1:21" ht="12.75">
      <c r="A40" s="105"/>
      <c r="B40" s="105"/>
      <c r="C40" s="105"/>
      <c r="D40" s="125"/>
      <c r="E40" s="105"/>
      <c r="F40" s="125"/>
      <c r="G40" s="125"/>
      <c r="H40" s="125"/>
      <c r="I40" s="125"/>
      <c r="J40" s="125"/>
      <c r="K40" s="125"/>
      <c r="L40" s="125"/>
      <c r="M40" s="125"/>
      <c r="N40" s="125"/>
      <c r="O40" s="125"/>
      <c r="P40" s="125"/>
      <c r="Q40" s="125"/>
      <c r="R40" s="125"/>
      <c r="S40" s="125"/>
      <c r="T40" s="125"/>
      <c r="U40" s="125"/>
    </row>
    <row r="41" spans="1:21" ht="12.75">
      <c r="A41" s="105"/>
      <c r="B41" s="105"/>
      <c r="C41" s="105"/>
      <c r="D41" s="125"/>
      <c r="E41" s="105"/>
      <c r="F41" s="125"/>
      <c r="G41" s="125"/>
      <c r="H41" s="125"/>
      <c r="I41" s="125"/>
      <c r="J41" s="125"/>
      <c r="K41" s="125"/>
      <c r="L41" s="125"/>
      <c r="M41" s="125"/>
      <c r="N41" s="125"/>
      <c r="O41" s="125"/>
      <c r="P41" s="125"/>
      <c r="Q41" s="125"/>
      <c r="R41" s="125"/>
      <c r="S41" s="125"/>
      <c r="T41" s="125"/>
      <c r="U41" s="125"/>
    </row>
    <row r="42" spans="1:21" ht="12.75">
      <c r="A42" s="105"/>
      <c r="B42" s="105"/>
      <c r="C42" s="105"/>
      <c r="D42" s="125"/>
      <c r="E42" s="105"/>
      <c r="F42" s="125"/>
      <c r="G42" s="125"/>
      <c r="H42" s="125"/>
      <c r="I42" s="125"/>
      <c r="J42" s="125"/>
      <c r="K42" s="125"/>
      <c r="L42" s="125"/>
      <c r="M42" s="125"/>
      <c r="N42" s="125"/>
      <c r="O42" s="125"/>
      <c r="P42" s="125"/>
      <c r="Q42" s="125"/>
      <c r="R42" s="125"/>
      <c r="S42" s="125"/>
      <c r="T42" s="125"/>
      <c r="U42" s="125"/>
    </row>
    <row r="43" spans="1:21" ht="12.75">
      <c r="A43" s="105"/>
      <c r="B43" s="105"/>
      <c r="C43" s="105"/>
      <c r="D43" s="125"/>
      <c r="E43" s="105"/>
      <c r="F43" s="125"/>
      <c r="G43" s="125"/>
      <c r="H43" s="125"/>
      <c r="I43" s="125"/>
      <c r="J43" s="125"/>
      <c r="K43" s="125"/>
      <c r="L43" s="125"/>
      <c r="M43" s="125"/>
      <c r="N43" s="125"/>
      <c r="O43" s="125"/>
      <c r="P43" s="125"/>
      <c r="Q43" s="125"/>
      <c r="R43" s="125"/>
      <c r="S43" s="125"/>
      <c r="T43" s="125"/>
      <c r="U43" s="125"/>
    </row>
    <row r="44" spans="1:21" ht="12.75">
      <c r="A44" s="105"/>
      <c r="B44" s="105"/>
      <c r="C44" s="105"/>
      <c r="D44" s="125"/>
      <c r="E44" s="105"/>
      <c r="F44" s="125"/>
      <c r="G44" s="125"/>
      <c r="H44" s="125"/>
      <c r="I44" s="125"/>
      <c r="J44" s="125"/>
      <c r="K44" s="125"/>
      <c r="L44" s="125"/>
      <c r="M44" s="125"/>
      <c r="N44" s="125"/>
      <c r="O44" s="125"/>
      <c r="P44" s="125"/>
      <c r="Q44" s="125"/>
      <c r="R44" s="125"/>
      <c r="S44" s="125"/>
      <c r="T44" s="125"/>
      <c r="U44" s="125"/>
    </row>
    <row r="45" spans="1:21" ht="12.75">
      <c r="A45" s="105"/>
      <c r="B45" s="105"/>
      <c r="C45" s="105"/>
      <c r="D45" s="125"/>
      <c r="E45" s="105"/>
      <c r="F45" s="125"/>
      <c r="G45" s="125"/>
      <c r="H45" s="125"/>
      <c r="I45" s="125"/>
      <c r="J45" s="125"/>
      <c r="K45" s="125"/>
      <c r="L45" s="125"/>
      <c r="M45" s="125"/>
      <c r="N45" s="125"/>
      <c r="O45" s="125"/>
      <c r="P45" s="125"/>
      <c r="Q45" s="125"/>
      <c r="R45" s="125"/>
      <c r="S45" s="125"/>
      <c r="T45" s="125"/>
      <c r="U45" s="125"/>
    </row>
    <row r="46" spans="1:21" ht="12.75">
      <c r="A46" s="105"/>
      <c r="B46" s="105"/>
      <c r="C46" s="105"/>
      <c r="D46" s="125"/>
      <c r="E46" s="105"/>
      <c r="F46" s="125"/>
      <c r="G46" s="125"/>
      <c r="H46" s="125"/>
      <c r="I46" s="125"/>
      <c r="J46" s="125"/>
      <c r="K46" s="125"/>
      <c r="L46" s="125"/>
      <c r="M46" s="125"/>
      <c r="N46" s="125"/>
      <c r="O46" s="125"/>
      <c r="P46" s="125"/>
      <c r="Q46" s="125"/>
      <c r="R46" s="125"/>
      <c r="S46" s="125"/>
      <c r="T46" s="125"/>
      <c r="U46" s="125"/>
    </row>
    <row r="47" spans="1:21" ht="12.75">
      <c r="A47" s="105"/>
      <c r="B47" s="105"/>
      <c r="C47" s="105"/>
      <c r="D47" s="125"/>
      <c r="E47" s="105"/>
      <c r="F47" s="125"/>
      <c r="G47" s="125"/>
      <c r="H47" s="125"/>
      <c r="I47" s="125"/>
      <c r="J47" s="125"/>
      <c r="K47" s="125"/>
      <c r="L47" s="125"/>
      <c r="M47" s="125"/>
      <c r="N47" s="125"/>
      <c r="O47" s="125"/>
      <c r="P47" s="125"/>
      <c r="Q47" s="125"/>
      <c r="R47" s="125"/>
      <c r="S47" s="125"/>
      <c r="T47" s="125"/>
      <c r="U47" s="125"/>
    </row>
    <row r="48" spans="1:21" ht="12.75">
      <c r="A48" s="105"/>
      <c r="B48" s="105"/>
      <c r="C48" s="105"/>
      <c r="D48" s="125"/>
      <c r="E48" s="105"/>
      <c r="F48" s="125"/>
      <c r="G48" s="125"/>
      <c r="H48" s="125"/>
      <c r="I48" s="125"/>
      <c r="J48" s="125"/>
      <c r="K48" s="125"/>
      <c r="L48" s="125"/>
      <c r="M48" s="125"/>
      <c r="N48" s="125"/>
      <c r="O48" s="125"/>
      <c r="P48" s="125"/>
      <c r="Q48" s="125"/>
      <c r="R48" s="125"/>
      <c r="S48" s="125"/>
      <c r="T48" s="125"/>
      <c r="U48" s="125"/>
    </row>
    <row r="49" spans="4:21" s="105" customFormat="1" ht="12.75">
      <c r="D49" s="125"/>
      <c r="F49" s="125"/>
      <c r="G49" s="125"/>
      <c r="H49" s="125"/>
      <c r="I49" s="125"/>
      <c r="J49" s="125"/>
      <c r="K49" s="125"/>
      <c r="L49" s="125"/>
      <c r="M49" s="125"/>
      <c r="N49" s="125"/>
      <c r="O49" s="125"/>
      <c r="P49" s="125"/>
      <c r="Q49" s="125"/>
      <c r="R49" s="125"/>
      <c r="S49" s="125"/>
      <c r="T49" s="125"/>
      <c r="U49" s="125"/>
    </row>
    <row r="50" spans="4:21" s="105" customFormat="1" ht="12.75">
      <c r="D50" s="125"/>
      <c r="F50" s="125"/>
      <c r="G50" s="125"/>
      <c r="H50" s="125"/>
      <c r="I50" s="125"/>
      <c r="J50" s="125"/>
      <c r="K50" s="125"/>
      <c r="L50" s="125"/>
      <c r="M50" s="125"/>
      <c r="N50" s="125"/>
      <c r="O50" s="125"/>
      <c r="P50" s="125"/>
      <c r="Q50" s="125"/>
      <c r="R50" s="125"/>
      <c r="S50" s="125"/>
      <c r="T50" s="125"/>
      <c r="U50" s="125"/>
    </row>
    <row r="51" spans="4:21" s="105" customFormat="1" ht="12.75">
      <c r="D51" s="125"/>
      <c r="F51" s="125"/>
      <c r="G51" s="125"/>
      <c r="H51" s="125"/>
      <c r="I51" s="125"/>
      <c r="J51" s="125"/>
      <c r="K51" s="125"/>
      <c r="L51" s="125"/>
      <c r="M51" s="125"/>
      <c r="N51" s="125"/>
      <c r="O51" s="125"/>
      <c r="P51" s="125"/>
      <c r="Q51" s="125"/>
      <c r="R51" s="125"/>
      <c r="S51" s="125"/>
      <c r="T51" s="125"/>
      <c r="U51" s="125"/>
    </row>
    <row r="52" spans="4:21" s="105" customFormat="1" ht="12.75">
      <c r="D52" s="125"/>
      <c r="F52" s="125"/>
      <c r="G52" s="125"/>
      <c r="H52" s="125"/>
      <c r="I52" s="125"/>
      <c r="J52" s="125"/>
      <c r="K52" s="125"/>
      <c r="L52" s="125"/>
      <c r="M52" s="125"/>
      <c r="N52" s="125"/>
      <c r="O52" s="125"/>
      <c r="P52" s="125"/>
      <c r="Q52" s="125"/>
      <c r="R52" s="125"/>
      <c r="S52" s="125"/>
      <c r="T52" s="125"/>
      <c r="U52" s="125"/>
    </row>
    <row r="53" spans="4:21" s="105" customFormat="1" ht="12.75">
      <c r="D53" s="125"/>
      <c r="F53" s="125"/>
      <c r="G53" s="125"/>
      <c r="H53" s="125"/>
      <c r="I53" s="125"/>
      <c r="J53" s="125"/>
      <c r="K53" s="125"/>
      <c r="L53" s="125"/>
      <c r="M53" s="125"/>
      <c r="N53" s="125"/>
      <c r="O53" s="125"/>
      <c r="P53" s="125"/>
      <c r="Q53" s="125"/>
      <c r="R53" s="125"/>
      <c r="S53" s="125"/>
      <c r="T53" s="125"/>
      <c r="U53" s="125"/>
    </row>
    <row r="54" spans="4:21" s="105" customFormat="1" ht="12.75">
      <c r="D54" s="125"/>
      <c r="F54" s="125"/>
      <c r="G54" s="125"/>
      <c r="H54" s="125"/>
      <c r="I54" s="125"/>
      <c r="J54" s="125"/>
      <c r="K54" s="125"/>
      <c r="L54" s="125"/>
      <c r="M54" s="125"/>
      <c r="N54" s="125"/>
      <c r="O54" s="125"/>
      <c r="P54" s="125"/>
      <c r="Q54" s="125"/>
      <c r="R54" s="125"/>
      <c r="S54" s="125"/>
      <c r="T54" s="125"/>
      <c r="U54" s="125"/>
    </row>
    <row r="55" spans="4:21" s="105" customFormat="1" ht="12.75">
      <c r="D55" s="125"/>
      <c r="F55" s="125"/>
      <c r="G55" s="125"/>
      <c r="H55" s="125"/>
      <c r="I55" s="125"/>
      <c r="J55" s="125"/>
      <c r="K55" s="125"/>
      <c r="L55" s="125"/>
      <c r="M55" s="125"/>
      <c r="N55" s="125"/>
      <c r="O55" s="125"/>
      <c r="P55" s="125"/>
      <c r="Q55" s="125"/>
      <c r="R55" s="125"/>
      <c r="S55" s="125"/>
      <c r="T55" s="125"/>
      <c r="U55" s="125"/>
    </row>
    <row r="56" spans="4:21" s="105" customFormat="1" ht="12.75">
      <c r="D56" s="125"/>
      <c r="F56" s="125"/>
      <c r="G56" s="125"/>
      <c r="H56" s="125"/>
      <c r="I56" s="125"/>
      <c r="J56" s="125"/>
      <c r="K56" s="125"/>
      <c r="L56" s="125"/>
      <c r="M56" s="125"/>
      <c r="N56" s="125"/>
      <c r="O56" s="125"/>
      <c r="P56" s="125"/>
      <c r="Q56" s="125"/>
      <c r="R56" s="125"/>
      <c r="S56" s="125"/>
      <c r="T56" s="125"/>
      <c r="U56" s="125"/>
    </row>
    <row r="57" spans="4:21" s="105" customFormat="1" ht="12.75">
      <c r="D57" s="125"/>
      <c r="F57" s="125"/>
      <c r="G57" s="125"/>
      <c r="H57" s="125"/>
      <c r="I57" s="125"/>
      <c r="J57" s="125"/>
      <c r="K57" s="125"/>
      <c r="L57" s="125"/>
      <c r="M57" s="125"/>
      <c r="N57" s="125"/>
      <c r="O57" s="125"/>
      <c r="P57" s="125"/>
      <c r="Q57" s="125"/>
      <c r="R57" s="125"/>
      <c r="S57" s="125"/>
      <c r="T57" s="125"/>
      <c r="U57" s="125"/>
    </row>
    <row r="58" spans="4:20" s="105" customFormat="1" ht="12.75">
      <c r="D58" s="125"/>
      <c r="F58" s="125"/>
      <c r="G58" s="125"/>
      <c r="H58" s="125"/>
      <c r="I58" s="125"/>
      <c r="J58" s="125"/>
      <c r="K58" s="125"/>
      <c r="L58" s="125"/>
      <c r="M58" s="125"/>
      <c r="N58" s="125"/>
      <c r="O58" s="125"/>
      <c r="P58" s="125"/>
      <c r="Q58" s="125"/>
      <c r="R58" s="125"/>
      <c r="S58" s="125"/>
      <c r="T58" s="125"/>
    </row>
    <row r="59" spans="4:20" s="105" customFormat="1" ht="12.75">
      <c r="D59" s="125"/>
      <c r="F59" s="125"/>
      <c r="G59" s="125"/>
      <c r="H59" s="125"/>
      <c r="I59" s="125"/>
      <c r="J59" s="125"/>
      <c r="K59" s="125"/>
      <c r="L59" s="125"/>
      <c r="M59" s="125"/>
      <c r="N59" s="125"/>
      <c r="O59" s="125"/>
      <c r="P59" s="125"/>
      <c r="Q59" s="125"/>
      <c r="R59" s="125"/>
      <c r="S59" s="125"/>
      <c r="T59" s="125"/>
    </row>
    <row r="60" spans="4:20" s="105" customFormat="1" ht="12.75">
      <c r="D60" s="125"/>
      <c r="F60" s="125"/>
      <c r="G60" s="125"/>
      <c r="H60" s="125"/>
      <c r="I60" s="125"/>
      <c r="J60" s="125"/>
      <c r="K60" s="125"/>
      <c r="L60" s="125"/>
      <c r="M60" s="125"/>
      <c r="N60" s="125"/>
      <c r="O60" s="125"/>
      <c r="P60" s="125"/>
      <c r="Q60" s="125"/>
      <c r="R60" s="125"/>
      <c r="S60" s="125"/>
      <c r="T60" s="125"/>
    </row>
    <row r="61" s="105" customFormat="1" ht="12.75">
      <c r="D61" s="125"/>
    </row>
    <row r="62" s="105" customFormat="1" ht="12.75">
      <c r="D62" s="125"/>
    </row>
    <row r="63" s="105" customFormat="1" ht="12.75">
      <c r="D63" s="125"/>
    </row>
    <row r="64" s="105" customFormat="1" ht="12.75">
      <c r="D64" s="125"/>
    </row>
    <row r="65" s="105" customFormat="1" ht="12.75">
      <c r="D65" s="125"/>
    </row>
    <row r="66" s="105" customFormat="1" ht="12.75">
      <c r="D66" s="125"/>
    </row>
    <row r="67" s="105" customFormat="1" ht="12.75">
      <c r="D67" s="125"/>
    </row>
    <row r="68" s="105" customFormat="1" ht="12.75">
      <c r="D68" s="125"/>
    </row>
    <row r="69" s="105" customFormat="1" ht="12.75">
      <c r="D69" s="125"/>
    </row>
    <row r="70" s="105" customFormat="1" ht="12.75">
      <c r="D70" s="125"/>
    </row>
    <row r="71" s="105" customFormat="1" ht="12.75">
      <c r="D71" s="125"/>
    </row>
    <row r="72" s="105" customFormat="1" ht="12.75">
      <c r="D72" s="125"/>
    </row>
    <row r="73" s="105" customFormat="1" ht="12.75">
      <c r="D73" s="125"/>
    </row>
    <row r="74" s="105" customFormat="1" ht="12.75">
      <c r="D74" s="125"/>
    </row>
    <row r="75" s="105" customFormat="1" ht="12.75">
      <c r="D75" s="125"/>
    </row>
    <row r="76" s="105" customFormat="1" ht="12.75">
      <c r="D76" s="125"/>
    </row>
    <row r="77" s="105" customFormat="1" ht="12.75">
      <c r="D77" s="125"/>
    </row>
    <row r="78" s="105" customFormat="1" ht="12.75">
      <c r="D78" s="125"/>
    </row>
    <row r="79" s="105" customFormat="1" ht="12.75">
      <c r="D79" s="125"/>
    </row>
    <row r="80" s="105" customFormat="1" ht="12.75">
      <c r="D80" s="125"/>
    </row>
    <row r="81" s="105" customFormat="1" ht="12.75">
      <c r="D81" s="125"/>
    </row>
    <row r="82" s="105" customFormat="1" ht="12.75">
      <c r="D82" s="125"/>
    </row>
    <row r="83" s="105" customFormat="1" ht="12.75">
      <c r="D83" s="125"/>
    </row>
    <row r="84" s="105" customFormat="1" ht="12.75">
      <c r="D84" s="125"/>
    </row>
    <row r="85" s="105" customFormat="1" ht="12.75">
      <c r="D85" s="125"/>
    </row>
    <row r="86" s="105" customFormat="1" ht="12.75">
      <c r="D86" s="125"/>
    </row>
    <row r="87" s="105" customFormat="1" ht="12.75">
      <c r="D87" s="125"/>
    </row>
    <row r="88" s="105" customFormat="1" ht="12.75">
      <c r="D88" s="125"/>
    </row>
    <row r="89" s="105" customFormat="1" ht="12.75">
      <c r="D89" s="125"/>
    </row>
    <row r="90" s="105" customFormat="1" ht="12.75">
      <c r="D90" s="125"/>
    </row>
    <row r="91" s="105" customFormat="1" ht="12.75">
      <c r="D91" s="125"/>
    </row>
    <row r="92" s="105" customFormat="1" ht="12.75">
      <c r="D92" s="125"/>
    </row>
    <row r="93" s="105" customFormat="1" ht="12.75">
      <c r="D93" s="125"/>
    </row>
    <row r="94" s="105" customFormat="1" ht="12.75">
      <c r="D94" s="125"/>
    </row>
    <row r="95" s="105" customFormat="1" ht="12.75">
      <c r="D95" s="125"/>
    </row>
    <row r="96" s="105" customFormat="1" ht="12.75">
      <c r="D96" s="125"/>
    </row>
    <row r="97" s="105" customFormat="1" ht="12.75">
      <c r="D97" s="125"/>
    </row>
    <row r="98" s="105" customFormat="1" ht="12.75">
      <c r="D98" s="125"/>
    </row>
    <row r="99" s="105" customFormat="1" ht="12.75">
      <c r="D99" s="125"/>
    </row>
    <row r="100" s="105" customFormat="1" ht="12.75">
      <c r="D100" s="125"/>
    </row>
    <row r="101" s="105" customFormat="1" ht="12.75">
      <c r="D101" s="125"/>
    </row>
    <row r="102" s="105" customFormat="1" ht="12.75">
      <c r="D102" s="125"/>
    </row>
    <row r="103" s="105" customFormat="1" ht="12.75">
      <c r="D103" s="125"/>
    </row>
    <row r="104" s="105" customFormat="1" ht="12.75">
      <c r="D104" s="125"/>
    </row>
    <row r="105" s="105" customFormat="1" ht="12.75">
      <c r="D105" s="125"/>
    </row>
    <row r="106" s="105" customFormat="1" ht="12.75">
      <c r="D106" s="125"/>
    </row>
    <row r="107" s="105" customFormat="1" ht="12.75">
      <c r="D107" s="125"/>
    </row>
    <row r="108" s="105" customFormat="1" ht="12.75">
      <c r="D108" s="125"/>
    </row>
    <row r="109" s="105" customFormat="1" ht="12.75">
      <c r="D109" s="125"/>
    </row>
    <row r="110" s="105" customFormat="1" ht="12.75">
      <c r="D110" s="125"/>
    </row>
    <row r="111" s="105" customFormat="1" ht="12.75">
      <c r="D111" s="125"/>
    </row>
    <row r="112" s="105" customFormat="1" ht="12.75">
      <c r="D112" s="125"/>
    </row>
    <row r="113" s="105" customFormat="1" ht="12.75">
      <c r="D113" s="125"/>
    </row>
    <row r="114" s="105" customFormat="1" ht="12.75">
      <c r="D114" s="125"/>
    </row>
    <row r="115" s="105" customFormat="1" ht="12.75">
      <c r="D115" s="125"/>
    </row>
    <row r="116" s="105" customFormat="1" ht="12.75">
      <c r="D116" s="125"/>
    </row>
    <row r="117" s="105" customFormat="1" ht="12.75">
      <c r="D117" s="125"/>
    </row>
    <row r="118" s="105" customFormat="1" ht="12.75">
      <c r="D118" s="125"/>
    </row>
    <row r="119" s="105" customFormat="1" ht="12.75">
      <c r="D119" s="125"/>
    </row>
    <row r="120" s="105" customFormat="1" ht="12.75">
      <c r="D120" s="125"/>
    </row>
    <row r="121" s="105" customFormat="1" ht="12.75">
      <c r="D121" s="125"/>
    </row>
    <row r="122" s="105" customFormat="1" ht="12.75">
      <c r="D122" s="125"/>
    </row>
    <row r="123" s="105" customFormat="1" ht="12.75">
      <c r="D123" s="125"/>
    </row>
    <row r="124" s="105" customFormat="1" ht="12.75">
      <c r="D124" s="125"/>
    </row>
    <row r="125" s="105" customFormat="1" ht="12.75">
      <c r="D125" s="125"/>
    </row>
    <row r="126" s="105" customFormat="1" ht="12.75">
      <c r="D126" s="125"/>
    </row>
    <row r="127" s="105" customFormat="1" ht="12.75">
      <c r="D127" s="125"/>
    </row>
    <row r="128" s="105" customFormat="1" ht="12.75">
      <c r="D128" s="125"/>
    </row>
    <row r="129" s="105" customFormat="1" ht="12.75">
      <c r="D129" s="125"/>
    </row>
    <row r="130" s="105" customFormat="1" ht="12.75">
      <c r="D130" s="125"/>
    </row>
    <row r="131" s="105" customFormat="1" ht="12.75">
      <c r="D131" s="125"/>
    </row>
    <row r="132" s="105" customFormat="1" ht="12.75">
      <c r="D132" s="125"/>
    </row>
    <row r="133" s="105" customFormat="1" ht="12.75">
      <c r="D133" s="125"/>
    </row>
    <row r="134" s="105" customFormat="1" ht="12.75">
      <c r="D134" s="125"/>
    </row>
    <row r="135" s="105" customFormat="1" ht="12.75">
      <c r="D135" s="125"/>
    </row>
    <row r="136" s="105" customFormat="1" ht="12.75">
      <c r="D136" s="125"/>
    </row>
    <row r="137" s="105" customFormat="1" ht="12.75">
      <c r="D137" s="125"/>
    </row>
    <row r="138" s="105" customFormat="1" ht="12.75">
      <c r="D138" s="125"/>
    </row>
    <row r="139" s="105" customFormat="1" ht="12.75">
      <c r="D139" s="125"/>
    </row>
    <row r="140" s="105" customFormat="1" ht="12.75">
      <c r="D140" s="125"/>
    </row>
    <row r="141" s="105" customFormat="1" ht="12.75">
      <c r="D141" s="125"/>
    </row>
    <row r="142" s="105" customFormat="1" ht="12.75">
      <c r="D142" s="125"/>
    </row>
    <row r="143" s="105" customFormat="1" ht="12.75">
      <c r="D143" s="125"/>
    </row>
    <row r="144" s="105" customFormat="1" ht="12.75">
      <c r="D144" s="125"/>
    </row>
    <row r="145" s="105" customFormat="1" ht="12.75">
      <c r="D145" s="125"/>
    </row>
    <row r="146" s="105" customFormat="1" ht="12.75">
      <c r="D146" s="125"/>
    </row>
    <row r="147" s="105" customFormat="1" ht="12.75">
      <c r="D147" s="125"/>
    </row>
    <row r="148" s="105" customFormat="1" ht="12.75">
      <c r="D148" s="125"/>
    </row>
    <row r="149" s="105" customFormat="1" ht="12.75">
      <c r="D149" s="125"/>
    </row>
    <row r="150" s="105" customFormat="1" ht="12.75">
      <c r="D150" s="125"/>
    </row>
    <row r="151" s="105" customFormat="1" ht="12.75">
      <c r="D151" s="125"/>
    </row>
    <row r="152" s="105" customFormat="1" ht="12.75">
      <c r="D152" s="125"/>
    </row>
    <row r="153" s="105" customFormat="1" ht="12.75">
      <c r="D153" s="125"/>
    </row>
    <row r="154" s="105" customFormat="1" ht="12.75">
      <c r="D154" s="125"/>
    </row>
    <row r="155" s="105" customFormat="1" ht="12.75">
      <c r="D155" s="125"/>
    </row>
    <row r="156" s="105" customFormat="1" ht="12.75">
      <c r="D156" s="125"/>
    </row>
    <row r="157" s="105" customFormat="1" ht="12.75">
      <c r="D157" s="125"/>
    </row>
    <row r="158" s="105" customFormat="1" ht="12.75">
      <c r="D158" s="125"/>
    </row>
    <row r="159" s="105" customFormat="1" ht="12.75">
      <c r="D159" s="125"/>
    </row>
    <row r="160" s="105" customFormat="1" ht="12.75">
      <c r="D160" s="125"/>
    </row>
    <row r="161" s="105" customFormat="1" ht="12.75">
      <c r="D161" s="125"/>
    </row>
    <row r="162" s="105" customFormat="1" ht="12.75">
      <c r="D162" s="125"/>
    </row>
    <row r="163" s="105" customFormat="1" ht="12.75">
      <c r="D163" s="125"/>
    </row>
    <row r="164" s="105" customFormat="1" ht="12.75">
      <c r="D164" s="125"/>
    </row>
    <row r="165" s="105" customFormat="1" ht="12.75">
      <c r="D165" s="125"/>
    </row>
    <row r="166" s="105" customFormat="1" ht="12.75">
      <c r="D166" s="125"/>
    </row>
    <row r="167" s="105" customFormat="1" ht="12.75">
      <c r="D167" s="125"/>
    </row>
    <row r="168" s="105" customFormat="1" ht="12.75">
      <c r="D168" s="125"/>
    </row>
    <row r="169" s="105" customFormat="1" ht="12.75">
      <c r="D169" s="125"/>
    </row>
    <row r="170" s="105" customFormat="1" ht="12.75">
      <c r="D170" s="125"/>
    </row>
    <row r="171" s="105" customFormat="1" ht="12.75">
      <c r="D171" s="125"/>
    </row>
    <row r="172" s="105" customFormat="1" ht="12.75">
      <c r="D172" s="125"/>
    </row>
    <row r="173" s="105" customFormat="1" ht="12.75">
      <c r="D173" s="125"/>
    </row>
    <row r="174" s="105" customFormat="1" ht="12.75">
      <c r="D174" s="125"/>
    </row>
    <row r="175" s="105" customFormat="1" ht="12.75">
      <c r="D175" s="125"/>
    </row>
    <row r="176" s="105" customFormat="1" ht="12.75">
      <c r="D176" s="125"/>
    </row>
    <row r="177" s="105" customFormat="1" ht="12.75">
      <c r="D177" s="125"/>
    </row>
    <row r="178" s="105" customFormat="1" ht="12.75">
      <c r="D178" s="125"/>
    </row>
    <row r="179" s="105" customFormat="1" ht="12.75">
      <c r="D179" s="125"/>
    </row>
    <row r="180" s="105" customFormat="1" ht="12.75">
      <c r="D180" s="125"/>
    </row>
    <row r="181" s="105" customFormat="1" ht="12.75">
      <c r="D181" s="125"/>
    </row>
    <row r="182" s="105" customFormat="1" ht="12.75">
      <c r="D182" s="125"/>
    </row>
    <row r="183" s="105" customFormat="1" ht="12.75">
      <c r="D183" s="125"/>
    </row>
    <row r="184" s="105" customFormat="1" ht="12.75">
      <c r="D184" s="125"/>
    </row>
    <row r="185" s="105" customFormat="1" ht="12.75">
      <c r="D185" s="125"/>
    </row>
    <row r="186" s="105" customFormat="1" ht="12.75">
      <c r="D186" s="125"/>
    </row>
    <row r="187" s="105" customFormat="1" ht="12.75">
      <c r="D187" s="125"/>
    </row>
    <row r="188" s="105" customFormat="1" ht="12.75">
      <c r="D188" s="125"/>
    </row>
    <row r="189" s="105" customFormat="1" ht="12.75">
      <c r="D189" s="125"/>
    </row>
    <row r="190" s="105" customFormat="1" ht="12.75">
      <c r="D190" s="125"/>
    </row>
    <row r="191" s="105" customFormat="1" ht="12.75">
      <c r="D191" s="125"/>
    </row>
    <row r="192" s="105" customFormat="1" ht="12.75">
      <c r="D192" s="125"/>
    </row>
    <row r="193" s="105" customFormat="1" ht="12.75">
      <c r="D193" s="125"/>
    </row>
    <row r="194" s="105" customFormat="1" ht="12.75">
      <c r="D194" s="125"/>
    </row>
    <row r="195" s="105" customFormat="1" ht="12.75">
      <c r="D195" s="125"/>
    </row>
    <row r="196" s="105" customFormat="1" ht="12.75">
      <c r="D196" s="125"/>
    </row>
    <row r="197" s="105" customFormat="1" ht="12.75">
      <c r="D197" s="125"/>
    </row>
    <row r="198" s="105" customFormat="1" ht="12.75">
      <c r="D198" s="125"/>
    </row>
    <row r="199" s="105" customFormat="1" ht="12.75">
      <c r="D199" s="125"/>
    </row>
    <row r="200" s="105" customFormat="1" ht="12.75">
      <c r="D200" s="125"/>
    </row>
    <row r="201" s="105" customFormat="1" ht="12.75">
      <c r="D201" s="125"/>
    </row>
    <row r="202" s="105" customFormat="1" ht="12.75">
      <c r="D202" s="125"/>
    </row>
    <row r="203" s="105" customFormat="1" ht="12.75">
      <c r="D203" s="125"/>
    </row>
    <row r="204" s="105" customFormat="1" ht="12.75">
      <c r="D204" s="125"/>
    </row>
    <row r="205" s="105" customFormat="1" ht="12.75">
      <c r="D205" s="125"/>
    </row>
    <row r="206" s="105" customFormat="1" ht="12.75">
      <c r="D206" s="125"/>
    </row>
    <row r="207" s="105" customFormat="1" ht="12.75">
      <c r="D207" s="125"/>
    </row>
    <row r="208" s="105" customFormat="1" ht="12.75">
      <c r="D208" s="125"/>
    </row>
    <row r="209" s="105" customFormat="1" ht="12.75">
      <c r="D209" s="125"/>
    </row>
    <row r="210" s="105" customFormat="1" ht="12.75">
      <c r="D210" s="125"/>
    </row>
    <row r="211" s="105" customFormat="1" ht="12.75">
      <c r="D211" s="125"/>
    </row>
    <row r="212" s="105" customFormat="1" ht="12.75">
      <c r="D212" s="125"/>
    </row>
    <row r="213" s="105" customFormat="1" ht="12.75">
      <c r="D213" s="125"/>
    </row>
    <row r="214" s="105" customFormat="1" ht="12.75">
      <c r="D214" s="125"/>
    </row>
    <row r="215" s="105" customFormat="1" ht="12.75">
      <c r="D215" s="125"/>
    </row>
    <row r="216" s="105" customFormat="1" ht="12.75">
      <c r="D216" s="125"/>
    </row>
    <row r="217" s="105" customFormat="1" ht="12.75">
      <c r="D217" s="125"/>
    </row>
    <row r="218" s="105" customFormat="1" ht="12.75">
      <c r="D218" s="125"/>
    </row>
    <row r="219" s="105" customFormat="1" ht="12.75">
      <c r="D219" s="125"/>
    </row>
    <row r="220" s="105" customFormat="1" ht="12.75">
      <c r="D220" s="125"/>
    </row>
    <row r="221" s="105" customFormat="1" ht="12.75">
      <c r="D221" s="125"/>
    </row>
    <row r="222" s="105" customFormat="1" ht="12.75">
      <c r="D222" s="125"/>
    </row>
    <row r="223" s="105" customFormat="1" ht="12.75">
      <c r="D223" s="125"/>
    </row>
    <row r="224" s="105" customFormat="1" ht="12.75">
      <c r="D224" s="125"/>
    </row>
    <row r="225" s="105" customFormat="1" ht="12.75">
      <c r="D225" s="125"/>
    </row>
    <row r="226" s="105" customFormat="1" ht="12.75">
      <c r="D226" s="125"/>
    </row>
    <row r="227" s="105" customFormat="1" ht="12.75">
      <c r="D227" s="125"/>
    </row>
    <row r="228" s="105" customFormat="1" ht="12.75">
      <c r="D228" s="125"/>
    </row>
    <row r="229" s="105" customFormat="1" ht="12.75">
      <c r="D229" s="125"/>
    </row>
    <row r="230" s="105" customFormat="1" ht="12.75">
      <c r="D230" s="125"/>
    </row>
    <row r="231" s="105" customFormat="1" ht="12.75">
      <c r="D231" s="125"/>
    </row>
    <row r="232" s="105" customFormat="1" ht="12.75">
      <c r="D232" s="125"/>
    </row>
    <row r="233" s="105" customFormat="1" ht="12.75">
      <c r="D233" s="125"/>
    </row>
    <row r="234" s="105" customFormat="1" ht="12.75">
      <c r="D234" s="125"/>
    </row>
    <row r="235" s="105" customFormat="1" ht="12.75">
      <c r="D235" s="125"/>
    </row>
    <row r="236" s="105" customFormat="1" ht="12.75">
      <c r="D236" s="125"/>
    </row>
    <row r="237" s="105" customFormat="1" ht="12.75">
      <c r="D237" s="125"/>
    </row>
    <row r="238" s="105" customFormat="1" ht="12.75">
      <c r="D238" s="125"/>
    </row>
    <row r="239" s="105" customFormat="1" ht="12.75">
      <c r="D239" s="125"/>
    </row>
    <row r="240" s="105" customFormat="1" ht="12.75">
      <c r="D240" s="125"/>
    </row>
    <row r="241" s="105" customFormat="1" ht="12.75">
      <c r="D241" s="125"/>
    </row>
    <row r="242" s="105" customFormat="1" ht="12.75">
      <c r="D242" s="125"/>
    </row>
    <row r="243" s="105" customFormat="1" ht="12.75">
      <c r="D243" s="125"/>
    </row>
    <row r="244" s="105" customFormat="1" ht="12.75">
      <c r="D244" s="125"/>
    </row>
    <row r="245" s="105" customFormat="1" ht="12.75">
      <c r="D245" s="125"/>
    </row>
    <row r="246" s="105" customFormat="1" ht="12.75">
      <c r="D246" s="125"/>
    </row>
    <row r="247" s="105" customFormat="1" ht="12.75">
      <c r="D247" s="125"/>
    </row>
    <row r="248" s="105" customFormat="1" ht="12.75">
      <c r="D248" s="125"/>
    </row>
    <row r="249" s="105" customFormat="1" ht="12.75">
      <c r="D249" s="125"/>
    </row>
    <row r="250" s="105" customFormat="1" ht="12.75">
      <c r="D250" s="125"/>
    </row>
    <row r="251" s="105" customFormat="1" ht="12.75">
      <c r="D251" s="125"/>
    </row>
    <row r="252" s="105" customFormat="1" ht="12.75">
      <c r="D252" s="125"/>
    </row>
    <row r="253" s="105" customFormat="1" ht="12.75">
      <c r="D253" s="125"/>
    </row>
    <row r="254" s="105" customFormat="1" ht="12.75">
      <c r="D254" s="125"/>
    </row>
    <row r="255" s="105" customFormat="1" ht="12.75">
      <c r="D255" s="125"/>
    </row>
    <row r="256" s="105" customFormat="1" ht="12.75">
      <c r="D256" s="125"/>
    </row>
    <row r="257" s="105" customFormat="1" ht="12.75">
      <c r="D257" s="125"/>
    </row>
    <row r="258" s="105" customFormat="1" ht="12.75">
      <c r="D258" s="125"/>
    </row>
    <row r="259" s="105" customFormat="1" ht="12.75">
      <c r="D259" s="125"/>
    </row>
    <row r="260" s="105" customFormat="1" ht="12.75">
      <c r="D260" s="125"/>
    </row>
    <row r="261" s="105" customFormat="1" ht="12.75">
      <c r="D261" s="125"/>
    </row>
    <row r="262" s="105" customFormat="1" ht="12.75">
      <c r="D262" s="125"/>
    </row>
    <row r="263" s="105" customFormat="1" ht="12.75">
      <c r="D263" s="125"/>
    </row>
    <row r="264" s="105" customFormat="1" ht="12.75">
      <c r="D264" s="125"/>
    </row>
    <row r="265" s="105" customFormat="1" ht="12.75">
      <c r="D265" s="125"/>
    </row>
    <row r="266" s="105" customFormat="1" ht="12.75">
      <c r="D266" s="125"/>
    </row>
    <row r="267" s="105" customFormat="1" ht="12.75">
      <c r="D267" s="125"/>
    </row>
    <row r="268" s="105" customFormat="1" ht="12.75">
      <c r="D268" s="125"/>
    </row>
    <row r="269" s="105" customFormat="1" ht="12.75">
      <c r="D269" s="125"/>
    </row>
    <row r="270" s="105" customFormat="1" ht="12.75">
      <c r="D270" s="125"/>
    </row>
    <row r="271" s="105" customFormat="1" ht="12.75">
      <c r="D271" s="125"/>
    </row>
    <row r="272" s="105" customFormat="1" ht="12.75">
      <c r="D272" s="125"/>
    </row>
    <row r="273" s="105" customFormat="1" ht="12.75">
      <c r="D273" s="125"/>
    </row>
    <row r="274" s="105" customFormat="1" ht="12.75">
      <c r="D274" s="125"/>
    </row>
    <row r="275" s="105" customFormat="1" ht="12.75">
      <c r="D275" s="125"/>
    </row>
    <row r="276" s="105" customFormat="1" ht="12.75">
      <c r="D276" s="125"/>
    </row>
    <row r="277" s="105" customFormat="1" ht="12.75">
      <c r="D277" s="125"/>
    </row>
    <row r="278" s="105" customFormat="1" ht="12.75">
      <c r="D278" s="125"/>
    </row>
    <row r="279" s="105" customFormat="1" ht="12.75">
      <c r="D279" s="125"/>
    </row>
    <row r="280" s="105" customFormat="1" ht="12.75">
      <c r="D280" s="125"/>
    </row>
    <row r="281" s="105" customFormat="1" ht="12.75">
      <c r="D281" s="125"/>
    </row>
    <row r="282" s="105" customFormat="1" ht="12.75">
      <c r="D282" s="125"/>
    </row>
    <row r="283" s="105" customFormat="1" ht="12.75">
      <c r="D283" s="125"/>
    </row>
    <row r="284" s="105" customFormat="1" ht="12.75">
      <c r="D284" s="125"/>
    </row>
    <row r="285" s="105" customFormat="1" ht="12.75">
      <c r="D285" s="125"/>
    </row>
    <row r="286" s="105" customFormat="1" ht="12.75">
      <c r="D286" s="125"/>
    </row>
    <row r="287" s="105" customFormat="1" ht="12.75">
      <c r="D287" s="125"/>
    </row>
    <row r="288" s="105" customFormat="1" ht="12.75">
      <c r="D288" s="125"/>
    </row>
    <row r="289" s="105" customFormat="1" ht="12.75">
      <c r="D289" s="125"/>
    </row>
    <row r="290" s="105" customFormat="1" ht="12.75">
      <c r="D290" s="125"/>
    </row>
    <row r="291" s="105" customFormat="1" ht="12.75">
      <c r="D291" s="125"/>
    </row>
    <row r="292" s="105" customFormat="1" ht="12.75">
      <c r="D292" s="125"/>
    </row>
    <row r="293" s="105" customFormat="1" ht="12.75">
      <c r="D293" s="125"/>
    </row>
    <row r="294" s="105" customFormat="1" ht="12.75">
      <c r="D294" s="125"/>
    </row>
    <row r="295" s="105" customFormat="1" ht="12.75">
      <c r="D295" s="125"/>
    </row>
    <row r="296" s="105" customFormat="1" ht="12.75">
      <c r="D296" s="125"/>
    </row>
    <row r="297" s="105" customFormat="1" ht="12.75">
      <c r="D297" s="125"/>
    </row>
    <row r="298" s="105" customFormat="1" ht="12.75">
      <c r="D298" s="125"/>
    </row>
    <row r="299" s="105" customFormat="1" ht="12.75">
      <c r="D299" s="125"/>
    </row>
    <row r="300" s="105" customFormat="1" ht="12.75">
      <c r="D300" s="125"/>
    </row>
    <row r="301" s="105" customFormat="1" ht="12.75">
      <c r="D301" s="125"/>
    </row>
    <row r="302" s="105" customFormat="1" ht="12.75">
      <c r="D302" s="125"/>
    </row>
    <row r="303" s="105" customFormat="1" ht="12.75">
      <c r="D303" s="125"/>
    </row>
    <row r="304" s="105" customFormat="1" ht="12.75">
      <c r="D304" s="125"/>
    </row>
    <row r="305" s="105" customFormat="1" ht="12.75">
      <c r="D305" s="125"/>
    </row>
    <row r="306" s="105" customFormat="1" ht="12.75">
      <c r="D306" s="125"/>
    </row>
    <row r="307" s="105" customFormat="1" ht="12.75">
      <c r="D307" s="125"/>
    </row>
    <row r="308" s="105" customFormat="1" ht="12.75">
      <c r="D308" s="125"/>
    </row>
    <row r="309" s="105" customFormat="1" ht="12.75">
      <c r="D309" s="125"/>
    </row>
    <row r="310" s="105" customFormat="1" ht="12.75">
      <c r="D310" s="125"/>
    </row>
    <row r="311" s="105" customFormat="1" ht="12.75">
      <c r="D311" s="125"/>
    </row>
    <row r="312" s="105" customFormat="1" ht="12.75">
      <c r="D312" s="125"/>
    </row>
    <row r="313" s="105" customFormat="1" ht="12.75">
      <c r="D313" s="125"/>
    </row>
    <row r="314" s="105" customFormat="1" ht="12.75">
      <c r="D314" s="125"/>
    </row>
    <row r="315" s="105" customFormat="1" ht="12.75">
      <c r="D315" s="125"/>
    </row>
    <row r="316" s="105" customFormat="1" ht="12.75">
      <c r="D316" s="125"/>
    </row>
    <row r="317" s="105" customFormat="1" ht="12.75">
      <c r="D317" s="125"/>
    </row>
    <row r="318" s="105" customFormat="1" ht="12.75">
      <c r="D318" s="125"/>
    </row>
    <row r="319" s="105" customFormat="1" ht="12.75">
      <c r="D319" s="125"/>
    </row>
    <row r="320" s="105" customFormat="1" ht="12.75">
      <c r="D320" s="125"/>
    </row>
    <row r="321" s="105" customFormat="1" ht="12.75">
      <c r="D321" s="125"/>
    </row>
    <row r="322" s="105" customFormat="1" ht="12.75">
      <c r="D322" s="125"/>
    </row>
    <row r="323" s="105" customFormat="1" ht="12.75">
      <c r="D323" s="125"/>
    </row>
    <row r="324" s="105" customFormat="1" ht="12.75">
      <c r="D324" s="125"/>
    </row>
    <row r="325" s="105" customFormat="1" ht="12.75">
      <c r="D325" s="125"/>
    </row>
    <row r="326" s="105" customFormat="1" ht="12.75">
      <c r="D326" s="125"/>
    </row>
    <row r="327" s="105" customFormat="1" ht="12.75">
      <c r="D327" s="125"/>
    </row>
    <row r="328" s="105" customFormat="1" ht="12.75">
      <c r="D328" s="125"/>
    </row>
    <row r="329" s="105" customFormat="1" ht="12.75">
      <c r="D329" s="125"/>
    </row>
    <row r="330" s="105" customFormat="1" ht="12.75">
      <c r="D330" s="125"/>
    </row>
    <row r="331" s="105" customFormat="1" ht="12.75">
      <c r="D331" s="125"/>
    </row>
    <row r="332" s="105" customFormat="1" ht="12.75">
      <c r="D332" s="125"/>
    </row>
    <row r="333" s="105" customFormat="1" ht="12.75">
      <c r="D333" s="125"/>
    </row>
    <row r="334" s="105" customFormat="1" ht="12.75">
      <c r="D334" s="125"/>
    </row>
    <row r="335" s="105" customFormat="1" ht="12.75">
      <c r="D335" s="125"/>
    </row>
    <row r="336" s="105" customFormat="1" ht="12.75">
      <c r="D336" s="125"/>
    </row>
    <row r="337" s="105" customFormat="1" ht="12.75">
      <c r="D337" s="125"/>
    </row>
    <row r="338" s="105" customFormat="1" ht="12.75">
      <c r="D338" s="125"/>
    </row>
    <row r="339" s="105" customFormat="1" ht="12.75">
      <c r="D339" s="125"/>
    </row>
    <row r="340" s="105" customFormat="1" ht="12.75">
      <c r="D340" s="125"/>
    </row>
    <row r="341" s="105" customFormat="1" ht="12.75">
      <c r="D341" s="125"/>
    </row>
    <row r="342" s="105" customFormat="1" ht="12.75">
      <c r="D342" s="125"/>
    </row>
    <row r="343" s="105" customFormat="1" ht="12.75">
      <c r="D343" s="125"/>
    </row>
    <row r="344" s="105" customFormat="1" ht="12.75">
      <c r="D344" s="125"/>
    </row>
    <row r="345" s="105" customFormat="1" ht="12.75">
      <c r="D345" s="125"/>
    </row>
    <row r="346" s="105" customFormat="1" ht="12.75">
      <c r="D346" s="125"/>
    </row>
    <row r="347" s="105" customFormat="1" ht="12.75">
      <c r="D347" s="125"/>
    </row>
    <row r="348" s="105" customFormat="1" ht="12.75">
      <c r="D348" s="125"/>
    </row>
    <row r="349" s="105" customFormat="1" ht="12.75">
      <c r="D349" s="125"/>
    </row>
    <row r="350" s="105" customFormat="1" ht="12.75">
      <c r="D350" s="125"/>
    </row>
    <row r="351" s="105" customFormat="1" ht="12.75">
      <c r="D351" s="125"/>
    </row>
    <row r="352" s="105" customFormat="1" ht="12.75">
      <c r="D352" s="125"/>
    </row>
    <row r="353" s="105" customFormat="1" ht="12.75">
      <c r="D353" s="125"/>
    </row>
    <row r="354" s="105" customFormat="1" ht="12.75">
      <c r="D354" s="125"/>
    </row>
    <row r="355" s="105" customFormat="1" ht="12.75">
      <c r="D355" s="125"/>
    </row>
    <row r="356" s="105" customFormat="1" ht="12.75">
      <c r="D356" s="125"/>
    </row>
    <row r="357" s="105" customFormat="1" ht="12.75">
      <c r="D357" s="125"/>
    </row>
    <row r="358" s="105" customFormat="1" ht="12.75">
      <c r="D358" s="125"/>
    </row>
    <row r="359" s="105" customFormat="1" ht="12.75">
      <c r="D359" s="125"/>
    </row>
    <row r="360" s="105" customFormat="1" ht="12.75">
      <c r="D360" s="125"/>
    </row>
    <row r="361" s="105" customFormat="1" ht="12.75">
      <c r="D361" s="125"/>
    </row>
    <row r="362" s="105" customFormat="1" ht="12.75">
      <c r="D362" s="125"/>
    </row>
    <row r="363" s="105" customFormat="1" ht="12.75">
      <c r="D363" s="125"/>
    </row>
    <row r="364" s="105" customFormat="1" ht="12.75">
      <c r="D364" s="125"/>
    </row>
    <row r="365" s="105" customFormat="1" ht="12.75">
      <c r="D365" s="125"/>
    </row>
    <row r="366" s="105" customFormat="1" ht="12.75">
      <c r="D366" s="125"/>
    </row>
    <row r="367" s="105" customFormat="1" ht="12.75">
      <c r="D367" s="125"/>
    </row>
    <row r="368" s="105" customFormat="1" ht="12.75">
      <c r="D368" s="125"/>
    </row>
    <row r="369" s="105" customFormat="1" ht="12.75">
      <c r="D369" s="125"/>
    </row>
    <row r="370" s="105" customFormat="1" ht="12.75">
      <c r="D370" s="125"/>
    </row>
    <row r="371" s="105" customFormat="1" ht="12.75">
      <c r="D371" s="125"/>
    </row>
    <row r="372" s="105" customFormat="1" ht="12.75">
      <c r="D372" s="125"/>
    </row>
    <row r="373" s="105" customFormat="1" ht="12.75">
      <c r="D373" s="125"/>
    </row>
    <row r="374" s="105" customFormat="1" ht="12.75">
      <c r="D374" s="125"/>
    </row>
    <row r="375" s="105" customFormat="1" ht="12.75">
      <c r="D375" s="125"/>
    </row>
    <row r="376" s="105" customFormat="1" ht="12.75">
      <c r="D376" s="125"/>
    </row>
    <row r="377" s="105" customFormat="1" ht="12.75">
      <c r="D377" s="125"/>
    </row>
    <row r="378" s="105" customFormat="1" ht="12.75">
      <c r="D378" s="125"/>
    </row>
    <row r="379" s="105" customFormat="1" ht="12.75">
      <c r="D379" s="125"/>
    </row>
    <row r="380" s="105" customFormat="1" ht="12.75">
      <c r="D380" s="125"/>
    </row>
    <row r="381" s="105" customFormat="1" ht="12.75">
      <c r="D381" s="125"/>
    </row>
    <row r="382" s="105" customFormat="1" ht="12.75">
      <c r="D382" s="125"/>
    </row>
    <row r="383" s="105" customFormat="1" ht="12.75">
      <c r="D383" s="125"/>
    </row>
    <row r="384" s="105" customFormat="1" ht="12.75">
      <c r="D384" s="125"/>
    </row>
    <row r="385" s="105" customFormat="1" ht="12.75">
      <c r="D385" s="125"/>
    </row>
    <row r="386" s="105" customFormat="1" ht="12.75">
      <c r="D386" s="125"/>
    </row>
    <row r="387" s="105" customFormat="1" ht="12.75">
      <c r="D387" s="125"/>
    </row>
    <row r="388" s="105" customFormat="1" ht="12.75">
      <c r="D388" s="125"/>
    </row>
    <row r="389" s="105" customFormat="1" ht="12.75">
      <c r="D389" s="125"/>
    </row>
    <row r="390" s="105" customFormat="1" ht="12.75">
      <c r="D390" s="125"/>
    </row>
    <row r="391" s="105" customFormat="1" ht="12.75">
      <c r="D391" s="125"/>
    </row>
    <row r="392" s="105" customFormat="1" ht="12.75">
      <c r="D392" s="125"/>
    </row>
    <row r="393" s="105" customFormat="1" ht="12.75">
      <c r="D393" s="125"/>
    </row>
    <row r="394" s="105" customFormat="1" ht="12.75">
      <c r="D394" s="125"/>
    </row>
    <row r="395" s="105" customFormat="1" ht="12.75">
      <c r="D395" s="125"/>
    </row>
    <row r="396" s="105" customFormat="1" ht="12.75">
      <c r="D396" s="125"/>
    </row>
    <row r="397" s="105" customFormat="1" ht="12.75">
      <c r="D397" s="125"/>
    </row>
    <row r="398" s="105" customFormat="1" ht="12.75">
      <c r="D398" s="125"/>
    </row>
    <row r="399" s="105" customFormat="1" ht="12.75">
      <c r="D399" s="125"/>
    </row>
    <row r="400" s="105" customFormat="1" ht="12.75">
      <c r="D400" s="125"/>
    </row>
    <row r="401" s="105" customFormat="1" ht="12.75">
      <c r="D401" s="125"/>
    </row>
    <row r="402" s="105" customFormat="1" ht="12.75">
      <c r="D402" s="125"/>
    </row>
    <row r="403" s="105" customFormat="1" ht="12.75">
      <c r="D403" s="125"/>
    </row>
    <row r="404" s="105" customFormat="1" ht="12.75">
      <c r="D404" s="125"/>
    </row>
    <row r="405" s="105" customFormat="1" ht="12.75">
      <c r="D405" s="125"/>
    </row>
    <row r="406" s="105" customFormat="1" ht="12.75">
      <c r="D406" s="125"/>
    </row>
    <row r="407" s="105" customFormat="1" ht="12.75">
      <c r="D407" s="125"/>
    </row>
    <row r="408" s="105" customFormat="1" ht="12.75">
      <c r="D408" s="125"/>
    </row>
    <row r="409" s="105" customFormat="1" ht="12.75">
      <c r="D409" s="125"/>
    </row>
    <row r="410" s="105" customFormat="1" ht="12.75">
      <c r="D410" s="125"/>
    </row>
    <row r="411" s="105" customFormat="1" ht="12.75">
      <c r="D411" s="125"/>
    </row>
    <row r="412" s="105" customFormat="1" ht="12.75">
      <c r="D412" s="125"/>
    </row>
    <row r="413" s="105" customFormat="1" ht="12.75">
      <c r="D413" s="125"/>
    </row>
    <row r="414" s="105" customFormat="1" ht="12.75">
      <c r="D414" s="125"/>
    </row>
    <row r="415" s="105" customFormat="1" ht="12.75">
      <c r="D415" s="125"/>
    </row>
    <row r="416" s="105" customFormat="1" ht="12.75">
      <c r="D416" s="125"/>
    </row>
    <row r="417" s="105" customFormat="1" ht="12.75">
      <c r="D417" s="125"/>
    </row>
    <row r="418" s="105" customFormat="1" ht="12.75">
      <c r="D418" s="125"/>
    </row>
    <row r="419" s="105" customFormat="1" ht="12.75">
      <c r="D419" s="125"/>
    </row>
    <row r="420" s="105" customFormat="1" ht="12.75">
      <c r="D420" s="125"/>
    </row>
    <row r="421" s="105" customFormat="1" ht="12.75">
      <c r="D421" s="125"/>
    </row>
    <row r="422" s="105" customFormat="1" ht="12.75">
      <c r="D422" s="125"/>
    </row>
    <row r="423" s="105" customFormat="1" ht="12.75">
      <c r="D423" s="125"/>
    </row>
    <row r="424" s="105" customFormat="1" ht="12.75">
      <c r="D424" s="125"/>
    </row>
    <row r="425" s="105" customFormat="1" ht="12.75">
      <c r="D425" s="125"/>
    </row>
    <row r="426" s="105" customFormat="1" ht="12.75">
      <c r="D426" s="125"/>
    </row>
    <row r="427" s="105" customFormat="1" ht="12.75">
      <c r="D427" s="125"/>
    </row>
    <row r="428" s="105" customFormat="1" ht="12.75">
      <c r="D428" s="125"/>
    </row>
    <row r="429" s="105" customFormat="1" ht="12.75">
      <c r="D429" s="125"/>
    </row>
    <row r="430" s="105" customFormat="1" ht="12.75">
      <c r="D430" s="125"/>
    </row>
    <row r="431" s="105" customFormat="1" ht="12.75">
      <c r="D431" s="125"/>
    </row>
    <row r="432" s="105" customFormat="1" ht="12.75">
      <c r="D432" s="125"/>
    </row>
    <row r="433" s="105" customFormat="1" ht="12.75">
      <c r="D433" s="125"/>
    </row>
    <row r="434" s="105" customFormat="1" ht="12.75">
      <c r="D434" s="125"/>
    </row>
    <row r="435" s="105" customFormat="1" ht="12.75">
      <c r="D435" s="125"/>
    </row>
    <row r="436" s="105" customFormat="1" ht="12.75">
      <c r="D436" s="125"/>
    </row>
    <row r="437" s="105" customFormat="1" ht="12.75">
      <c r="D437" s="125"/>
    </row>
    <row r="438" s="105" customFormat="1" ht="12.75">
      <c r="D438" s="125"/>
    </row>
    <row r="439" s="105" customFormat="1" ht="12.75">
      <c r="D439" s="125"/>
    </row>
    <row r="440" s="105" customFormat="1" ht="12.75">
      <c r="D440" s="125"/>
    </row>
    <row r="441" s="105" customFormat="1" ht="12.75">
      <c r="D441" s="125"/>
    </row>
    <row r="442" s="105" customFormat="1" ht="12.75">
      <c r="D442" s="125"/>
    </row>
    <row r="443" s="105" customFormat="1" ht="12.75">
      <c r="D443" s="125"/>
    </row>
    <row r="444" s="105" customFormat="1" ht="12.75">
      <c r="D444" s="125"/>
    </row>
    <row r="445" s="105" customFormat="1" ht="12.75">
      <c r="D445" s="125"/>
    </row>
    <row r="446" s="105" customFormat="1" ht="12.75">
      <c r="D446" s="125"/>
    </row>
    <row r="447" s="105" customFormat="1" ht="12.75">
      <c r="D447" s="125"/>
    </row>
    <row r="448" s="105" customFormat="1" ht="12.75">
      <c r="D448" s="125"/>
    </row>
    <row r="449" s="105" customFormat="1" ht="12.75">
      <c r="D449" s="125"/>
    </row>
    <row r="450" s="105" customFormat="1" ht="12.75">
      <c r="D450" s="125"/>
    </row>
    <row r="451" s="105" customFormat="1" ht="12.75">
      <c r="D451" s="125"/>
    </row>
    <row r="452" s="105" customFormat="1" ht="12.75">
      <c r="D452" s="125"/>
    </row>
    <row r="453" s="105" customFormat="1" ht="12.75">
      <c r="D453" s="125"/>
    </row>
    <row r="454" s="105" customFormat="1" ht="12.75">
      <c r="D454" s="125"/>
    </row>
    <row r="455" s="105" customFormat="1" ht="12.75">
      <c r="D455" s="125"/>
    </row>
    <row r="456" s="105" customFormat="1" ht="12.75">
      <c r="D456" s="125"/>
    </row>
    <row r="457" s="105" customFormat="1" ht="12.75">
      <c r="D457" s="125"/>
    </row>
    <row r="458" s="105" customFormat="1" ht="12.75">
      <c r="D458" s="125"/>
    </row>
    <row r="459" s="105" customFormat="1" ht="12.75">
      <c r="D459" s="125"/>
    </row>
    <row r="460" s="105" customFormat="1" ht="12.75">
      <c r="D460" s="125"/>
    </row>
    <row r="461" s="105" customFormat="1" ht="12.75">
      <c r="D461" s="125"/>
    </row>
    <row r="462" s="105" customFormat="1" ht="12.75">
      <c r="D462" s="125"/>
    </row>
    <row r="463" s="105" customFormat="1" ht="12.75">
      <c r="D463" s="125"/>
    </row>
    <row r="464" s="105" customFormat="1" ht="12.75">
      <c r="D464" s="125"/>
    </row>
    <row r="465" s="105" customFormat="1" ht="12.75">
      <c r="D465" s="125"/>
    </row>
    <row r="466" s="105" customFormat="1" ht="12.75">
      <c r="D466" s="125"/>
    </row>
    <row r="467" s="105" customFormat="1" ht="12.75">
      <c r="D467" s="125"/>
    </row>
    <row r="468" s="105" customFormat="1" ht="12.75">
      <c r="D468" s="125"/>
    </row>
    <row r="469" s="105" customFormat="1" ht="12.75">
      <c r="D469" s="125"/>
    </row>
    <row r="470" s="105" customFormat="1" ht="12.75">
      <c r="D470" s="125"/>
    </row>
    <row r="471" s="105" customFormat="1" ht="12.75">
      <c r="D471" s="125"/>
    </row>
    <row r="472" s="105" customFormat="1" ht="12.75">
      <c r="D472" s="125"/>
    </row>
    <row r="473" s="105" customFormat="1" ht="12.75">
      <c r="D473" s="125"/>
    </row>
    <row r="474" s="105" customFormat="1" ht="12.75">
      <c r="D474" s="125"/>
    </row>
    <row r="475" s="105" customFormat="1" ht="12.75">
      <c r="D475" s="125"/>
    </row>
    <row r="476" s="105" customFormat="1" ht="12.75">
      <c r="D476" s="125"/>
    </row>
    <row r="477" s="105" customFormat="1" ht="12.75">
      <c r="D477" s="125"/>
    </row>
    <row r="478" s="105" customFormat="1" ht="12.75">
      <c r="D478" s="125"/>
    </row>
    <row r="479" s="105" customFormat="1" ht="12.75">
      <c r="D479" s="125"/>
    </row>
    <row r="480" s="105" customFormat="1" ht="12.75">
      <c r="D480" s="125"/>
    </row>
    <row r="481" s="105" customFormat="1" ht="12.75">
      <c r="D481" s="125"/>
    </row>
    <row r="482" s="105" customFormat="1" ht="12.75">
      <c r="D482" s="125"/>
    </row>
    <row r="483" s="105" customFormat="1" ht="12.75">
      <c r="D483" s="125"/>
    </row>
    <row r="484" s="105" customFormat="1" ht="12.75">
      <c r="D484" s="125"/>
    </row>
    <row r="485" s="105" customFormat="1" ht="12.75">
      <c r="D485" s="125"/>
    </row>
    <row r="486" s="105" customFormat="1" ht="12.75">
      <c r="D486" s="125"/>
    </row>
    <row r="487" s="105" customFormat="1" ht="12.75">
      <c r="D487" s="125"/>
    </row>
    <row r="488" s="105" customFormat="1" ht="12.75">
      <c r="D488" s="125"/>
    </row>
    <row r="489" s="105" customFormat="1" ht="12.75">
      <c r="D489" s="125"/>
    </row>
    <row r="490" s="105" customFormat="1" ht="12.75">
      <c r="D490" s="125"/>
    </row>
    <row r="491" s="105" customFormat="1" ht="12.75">
      <c r="D491" s="125"/>
    </row>
    <row r="492" s="105" customFormat="1" ht="12.75">
      <c r="D492" s="125"/>
    </row>
    <row r="493" s="105" customFormat="1" ht="12.75">
      <c r="D493" s="125"/>
    </row>
    <row r="494" s="105" customFormat="1" ht="12.75">
      <c r="D494" s="125"/>
    </row>
    <row r="495" s="105" customFormat="1" ht="12.75">
      <c r="D495" s="125"/>
    </row>
    <row r="496" s="105" customFormat="1" ht="12.75">
      <c r="D496" s="125"/>
    </row>
    <row r="497" s="105" customFormat="1" ht="12.75">
      <c r="D497" s="125"/>
    </row>
    <row r="498" s="105" customFormat="1" ht="12.75">
      <c r="D498" s="125"/>
    </row>
    <row r="499" s="105" customFormat="1" ht="12.75">
      <c r="D499" s="125"/>
    </row>
    <row r="500" s="105" customFormat="1" ht="12.75">
      <c r="D500" s="125"/>
    </row>
    <row r="501" s="105" customFormat="1" ht="12.75">
      <c r="D501" s="125"/>
    </row>
    <row r="502" s="105" customFormat="1" ht="12.75">
      <c r="D502" s="125"/>
    </row>
    <row r="503" s="105" customFormat="1" ht="12.75">
      <c r="D503" s="125"/>
    </row>
    <row r="504" s="105" customFormat="1" ht="12.75">
      <c r="D504" s="125"/>
    </row>
    <row r="505" s="105" customFormat="1" ht="12.75">
      <c r="D505" s="125"/>
    </row>
    <row r="506" s="105" customFormat="1" ht="12.75">
      <c r="D506" s="125"/>
    </row>
    <row r="507" s="105" customFormat="1" ht="12.75">
      <c r="D507" s="125"/>
    </row>
    <row r="508" s="105" customFormat="1" ht="12.75">
      <c r="D508" s="125"/>
    </row>
    <row r="509" s="105" customFormat="1" ht="12.75">
      <c r="D509" s="125"/>
    </row>
    <row r="510" s="105" customFormat="1" ht="12.75">
      <c r="D510" s="125"/>
    </row>
    <row r="511" s="105" customFormat="1" ht="12.75">
      <c r="D511" s="125"/>
    </row>
    <row r="512" s="105" customFormat="1" ht="12.75">
      <c r="D512" s="125"/>
    </row>
    <row r="513" s="105" customFormat="1" ht="12.75">
      <c r="D513" s="125"/>
    </row>
    <row r="514" s="105" customFormat="1" ht="12.75">
      <c r="D514" s="125"/>
    </row>
    <row r="515" s="105" customFormat="1" ht="12.75">
      <c r="D515" s="125"/>
    </row>
    <row r="516" s="105" customFormat="1" ht="12.75">
      <c r="D516" s="125"/>
    </row>
    <row r="517" s="105" customFormat="1" ht="12.75">
      <c r="D517" s="125"/>
    </row>
    <row r="518" s="105" customFormat="1" ht="12.75">
      <c r="D518" s="125"/>
    </row>
    <row r="519" s="105" customFormat="1" ht="12.75">
      <c r="D519" s="125"/>
    </row>
    <row r="520" s="105" customFormat="1" ht="12.75">
      <c r="D520" s="125"/>
    </row>
    <row r="521" s="105" customFormat="1" ht="12.75">
      <c r="D521" s="125"/>
    </row>
    <row r="522" s="105" customFormat="1" ht="12.75">
      <c r="D522" s="125"/>
    </row>
    <row r="523" s="105" customFormat="1" ht="12.75">
      <c r="D523" s="125"/>
    </row>
    <row r="524" s="105" customFormat="1" ht="12.75">
      <c r="D524" s="125"/>
    </row>
    <row r="525" s="105" customFormat="1" ht="12.75">
      <c r="D525" s="125"/>
    </row>
    <row r="526" s="105" customFormat="1" ht="12.75">
      <c r="D526" s="125"/>
    </row>
    <row r="527" s="105" customFormat="1" ht="12.75">
      <c r="D527" s="125"/>
    </row>
    <row r="528" s="105" customFormat="1" ht="12.75">
      <c r="D528" s="125"/>
    </row>
    <row r="529" s="105" customFormat="1" ht="12.75">
      <c r="D529" s="125"/>
    </row>
    <row r="530" s="105" customFormat="1" ht="12.75">
      <c r="D530" s="125"/>
    </row>
    <row r="531" s="105" customFormat="1" ht="12.75">
      <c r="D531" s="125"/>
    </row>
    <row r="532" s="105" customFormat="1" ht="12.75">
      <c r="D532" s="125"/>
    </row>
    <row r="533" s="105" customFormat="1" ht="12.75">
      <c r="D533" s="125"/>
    </row>
    <row r="534" s="105" customFormat="1" ht="12.75">
      <c r="D534" s="125"/>
    </row>
    <row r="535" s="105" customFormat="1" ht="12.75">
      <c r="D535" s="125"/>
    </row>
    <row r="536" s="105" customFormat="1" ht="12.75">
      <c r="D536" s="125"/>
    </row>
    <row r="537" s="105" customFormat="1" ht="12.75">
      <c r="D537" s="125"/>
    </row>
    <row r="538" s="105" customFormat="1" ht="12.75">
      <c r="D538" s="125"/>
    </row>
    <row r="539" s="105" customFormat="1" ht="12.75">
      <c r="D539" s="125"/>
    </row>
    <row r="540" s="105" customFormat="1" ht="12.75">
      <c r="D540" s="125"/>
    </row>
    <row r="541" s="105" customFormat="1" ht="12.75">
      <c r="D541" s="125"/>
    </row>
    <row r="542" s="105" customFormat="1" ht="12.75">
      <c r="D542" s="125"/>
    </row>
    <row r="543" s="105" customFormat="1" ht="12.75">
      <c r="D543" s="125"/>
    </row>
    <row r="544" s="105" customFormat="1" ht="12.75">
      <c r="D544" s="125"/>
    </row>
    <row r="545" s="105" customFormat="1" ht="12.75">
      <c r="D545" s="125"/>
    </row>
    <row r="546" s="105" customFormat="1" ht="12.75">
      <c r="D546" s="125"/>
    </row>
    <row r="547" s="105" customFormat="1" ht="12.75">
      <c r="D547" s="125"/>
    </row>
    <row r="548" s="105" customFormat="1" ht="12.75">
      <c r="D548" s="125"/>
    </row>
    <row r="549" s="105" customFormat="1" ht="12.75">
      <c r="D549" s="125"/>
    </row>
    <row r="550" s="105" customFormat="1" ht="12.75">
      <c r="D550" s="125"/>
    </row>
    <row r="551" s="105" customFormat="1" ht="12.75">
      <c r="D551" s="125"/>
    </row>
    <row r="552" s="105" customFormat="1" ht="12.75">
      <c r="D552" s="125"/>
    </row>
    <row r="553" s="105" customFormat="1" ht="12.75">
      <c r="D553" s="125"/>
    </row>
    <row r="554" s="105" customFormat="1" ht="12.75">
      <c r="D554" s="125"/>
    </row>
    <row r="555" s="105" customFormat="1" ht="12.75">
      <c r="D555" s="125"/>
    </row>
    <row r="556" s="105" customFormat="1" ht="12.75">
      <c r="D556" s="125"/>
    </row>
    <row r="557" s="105" customFormat="1" ht="12.75">
      <c r="D557" s="125"/>
    </row>
    <row r="558" s="105" customFormat="1" ht="12.75">
      <c r="D558" s="125"/>
    </row>
    <row r="559" s="105" customFormat="1" ht="12.75">
      <c r="D559" s="125"/>
    </row>
    <row r="560" s="105" customFormat="1" ht="12.75">
      <c r="D560" s="125"/>
    </row>
    <row r="561" s="105" customFormat="1" ht="12.75">
      <c r="D561" s="125"/>
    </row>
    <row r="562" s="105" customFormat="1" ht="12.75">
      <c r="D562" s="125"/>
    </row>
    <row r="563" s="105" customFormat="1" ht="12.75">
      <c r="D563" s="125"/>
    </row>
    <row r="564" s="105" customFormat="1" ht="12.75">
      <c r="D564" s="125"/>
    </row>
    <row r="565" s="105" customFormat="1" ht="12.75">
      <c r="D565" s="125"/>
    </row>
    <row r="566" s="105" customFormat="1" ht="12.75">
      <c r="D566" s="125"/>
    </row>
    <row r="567" s="105" customFormat="1" ht="12.75">
      <c r="D567" s="125"/>
    </row>
    <row r="568" s="105" customFormat="1" ht="12.75">
      <c r="D568" s="125"/>
    </row>
    <row r="569" s="105" customFormat="1" ht="12.75">
      <c r="D569" s="125"/>
    </row>
    <row r="570" s="105" customFormat="1" ht="12.75">
      <c r="D570" s="125"/>
    </row>
    <row r="571" s="105" customFormat="1" ht="12.75">
      <c r="D571" s="125"/>
    </row>
    <row r="572" s="105" customFormat="1" ht="12.75">
      <c r="D572" s="125"/>
    </row>
    <row r="573" s="105" customFormat="1" ht="12.75">
      <c r="D573" s="125"/>
    </row>
    <row r="574" s="105" customFormat="1" ht="12.75">
      <c r="D574" s="125"/>
    </row>
    <row r="575" s="105" customFormat="1" ht="12.75">
      <c r="D575" s="125"/>
    </row>
    <row r="576" s="105" customFormat="1" ht="12.75">
      <c r="D576" s="125"/>
    </row>
    <row r="577" s="105" customFormat="1" ht="12.75">
      <c r="D577" s="125"/>
    </row>
    <row r="578" s="105" customFormat="1" ht="12.75">
      <c r="D578" s="125"/>
    </row>
    <row r="579" s="105" customFormat="1" ht="12.75">
      <c r="D579" s="125"/>
    </row>
    <row r="580" s="105" customFormat="1" ht="12.75">
      <c r="D580" s="125"/>
    </row>
    <row r="581" s="105" customFormat="1" ht="12.75">
      <c r="D581" s="125"/>
    </row>
    <row r="582" s="105" customFormat="1" ht="12.75">
      <c r="D582" s="125"/>
    </row>
    <row r="583" s="105" customFormat="1" ht="12.75">
      <c r="D583" s="125"/>
    </row>
    <row r="584" s="105" customFormat="1" ht="12.75">
      <c r="D584" s="125"/>
    </row>
    <row r="585" s="105" customFormat="1" ht="12.75">
      <c r="D585" s="125"/>
    </row>
    <row r="586" s="105" customFormat="1" ht="12.75">
      <c r="D586" s="125"/>
    </row>
    <row r="587" s="105" customFormat="1" ht="12.75">
      <c r="D587" s="125"/>
    </row>
    <row r="588" s="105" customFormat="1" ht="12.75">
      <c r="D588" s="125"/>
    </row>
    <row r="589" s="105" customFormat="1" ht="12.75">
      <c r="D589" s="125"/>
    </row>
    <row r="590" s="105" customFormat="1" ht="12.75">
      <c r="D590" s="125"/>
    </row>
    <row r="591" s="105" customFormat="1" ht="12.75">
      <c r="D591" s="125"/>
    </row>
    <row r="592" s="105" customFormat="1" ht="12.75">
      <c r="D592" s="125"/>
    </row>
    <row r="593" s="105" customFormat="1" ht="12.75">
      <c r="D593" s="125"/>
    </row>
    <row r="594" s="105" customFormat="1" ht="12.75">
      <c r="D594" s="125"/>
    </row>
    <row r="595" s="105" customFormat="1" ht="12.75">
      <c r="D595" s="125"/>
    </row>
    <row r="596" s="105" customFormat="1" ht="12.75">
      <c r="D596" s="125"/>
    </row>
    <row r="597" s="105" customFormat="1" ht="12.75">
      <c r="D597" s="125"/>
    </row>
    <row r="598" s="105" customFormat="1" ht="12.75">
      <c r="D598" s="125"/>
    </row>
    <row r="599" s="105" customFormat="1" ht="12.75">
      <c r="D599" s="125"/>
    </row>
    <row r="600" s="105" customFormat="1" ht="12.75">
      <c r="D600" s="125"/>
    </row>
    <row r="601" s="105" customFormat="1" ht="12.75">
      <c r="D601" s="125"/>
    </row>
    <row r="602" s="105" customFormat="1" ht="12.75">
      <c r="D602" s="125"/>
    </row>
    <row r="603" s="105" customFormat="1" ht="12.75">
      <c r="D603" s="125"/>
    </row>
    <row r="604" s="105" customFormat="1" ht="12.75">
      <c r="D604" s="125"/>
    </row>
    <row r="605" s="105" customFormat="1" ht="12.75">
      <c r="D605" s="125"/>
    </row>
    <row r="606" s="105" customFormat="1" ht="12.75">
      <c r="D606" s="125"/>
    </row>
    <row r="607" s="105" customFormat="1" ht="12.75">
      <c r="D607" s="125"/>
    </row>
    <row r="608" s="105" customFormat="1" ht="12.75">
      <c r="D608" s="125"/>
    </row>
    <row r="609" s="105" customFormat="1" ht="12.75">
      <c r="D609" s="125"/>
    </row>
    <row r="610" s="105" customFormat="1" ht="12.75">
      <c r="D610" s="125"/>
    </row>
    <row r="611" s="105" customFormat="1" ht="12.75">
      <c r="D611" s="125"/>
    </row>
    <row r="612" s="105" customFormat="1" ht="12.75">
      <c r="D612" s="125"/>
    </row>
    <row r="613" s="105" customFormat="1" ht="12.75">
      <c r="D613" s="125"/>
    </row>
    <row r="614" s="105" customFormat="1" ht="12.75">
      <c r="D614" s="125"/>
    </row>
    <row r="615" s="105" customFormat="1" ht="12.75">
      <c r="D615" s="125"/>
    </row>
    <row r="616" s="105" customFormat="1" ht="12.75">
      <c r="D616" s="125"/>
    </row>
    <row r="617" s="105" customFormat="1" ht="12.75">
      <c r="D617" s="125"/>
    </row>
    <row r="618" s="105" customFormat="1" ht="12.75">
      <c r="D618" s="125"/>
    </row>
    <row r="619" s="105" customFormat="1" ht="12.75">
      <c r="D619" s="125"/>
    </row>
    <row r="620" s="105" customFormat="1" ht="12.75">
      <c r="D620" s="125"/>
    </row>
    <row r="621" s="105" customFormat="1" ht="12.75">
      <c r="D621" s="125"/>
    </row>
    <row r="622" s="105" customFormat="1" ht="12.75">
      <c r="D622" s="125"/>
    </row>
    <row r="623" s="105" customFormat="1" ht="12.75">
      <c r="D623" s="125"/>
    </row>
    <row r="624" s="105" customFormat="1" ht="12.75">
      <c r="D624" s="125"/>
    </row>
    <row r="625" s="105" customFormat="1" ht="12.75">
      <c r="D625" s="125"/>
    </row>
    <row r="626" s="105" customFormat="1" ht="12.75">
      <c r="D626" s="125"/>
    </row>
    <row r="627" s="105" customFormat="1" ht="12.75">
      <c r="D627" s="125"/>
    </row>
    <row r="628" s="105" customFormat="1" ht="12.75">
      <c r="D628" s="125"/>
    </row>
    <row r="629" s="105" customFormat="1" ht="12.75">
      <c r="D629" s="125"/>
    </row>
    <row r="630" s="105" customFormat="1" ht="12.75">
      <c r="D630" s="125"/>
    </row>
    <row r="631" s="105" customFormat="1" ht="12.75">
      <c r="D631" s="125"/>
    </row>
    <row r="632" s="105" customFormat="1" ht="12.75">
      <c r="D632" s="125"/>
    </row>
    <row r="633" s="105" customFormat="1" ht="12.75">
      <c r="D633" s="125"/>
    </row>
    <row r="634" s="105" customFormat="1" ht="12.75">
      <c r="D634" s="125"/>
    </row>
    <row r="635" s="105" customFormat="1" ht="12.75">
      <c r="D635" s="125"/>
    </row>
    <row r="636" s="105" customFormat="1" ht="12.75">
      <c r="D636" s="125"/>
    </row>
    <row r="637" s="105" customFormat="1" ht="12.75">
      <c r="D637" s="125"/>
    </row>
    <row r="638" s="105" customFormat="1" ht="12.75">
      <c r="D638" s="125"/>
    </row>
    <row r="639" s="105" customFormat="1" ht="12.75">
      <c r="D639" s="125"/>
    </row>
    <row r="640" s="105" customFormat="1" ht="12.75">
      <c r="D640" s="125"/>
    </row>
    <row r="641" s="105" customFormat="1" ht="12.75">
      <c r="D641" s="125"/>
    </row>
    <row r="642" s="105" customFormat="1" ht="12.75">
      <c r="D642" s="125"/>
    </row>
    <row r="643" s="105" customFormat="1" ht="12.75">
      <c r="D643" s="125"/>
    </row>
    <row r="644" s="105" customFormat="1" ht="12.75">
      <c r="D644" s="125"/>
    </row>
    <row r="645" s="105" customFormat="1" ht="12.75">
      <c r="D645" s="125"/>
    </row>
    <row r="646" s="105" customFormat="1" ht="12.75">
      <c r="D646" s="125"/>
    </row>
    <row r="647" s="105" customFormat="1" ht="12.75">
      <c r="D647" s="125"/>
    </row>
    <row r="648" s="105" customFormat="1" ht="12.75">
      <c r="D648" s="125"/>
    </row>
    <row r="649" s="105" customFormat="1" ht="12.75">
      <c r="D649" s="125"/>
    </row>
    <row r="650" s="105" customFormat="1" ht="12.75">
      <c r="D650" s="125"/>
    </row>
    <row r="651" s="105" customFormat="1" ht="12.75">
      <c r="D651" s="125"/>
    </row>
    <row r="652" s="105" customFormat="1" ht="12.75">
      <c r="D652" s="125"/>
    </row>
    <row r="653" s="105" customFormat="1" ht="12.75">
      <c r="D653" s="125"/>
    </row>
    <row r="654" s="105" customFormat="1" ht="12.75">
      <c r="D654" s="125"/>
    </row>
    <row r="655" s="105" customFormat="1" ht="12.75">
      <c r="D655" s="125"/>
    </row>
    <row r="656" s="105" customFormat="1" ht="12.75">
      <c r="D656" s="125"/>
    </row>
    <row r="657" s="105" customFormat="1" ht="12.75">
      <c r="D657" s="125"/>
    </row>
    <row r="658" s="105" customFormat="1" ht="12.75">
      <c r="D658" s="125"/>
    </row>
    <row r="659" s="105" customFormat="1" ht="12.75">
      <c r="D659" s="125"/>
    </row>
    <row r="660" s="105" customFormat="1" ht="12.75">
      <c r="D660" s="125"/>
    </row>
    <row r="661" s="105" customFormat="1" ht="12.75">
      <c r="D661" s="125"/>
    </row>
    <row r="662" s="105" customFormat="1" ht="12.75">
      <c r="D662" s="125"/>
    </row>
    <row r="663" s="105" customFormat="1" ht="12.75">
      <c r="D663" s="125"/>
    </row>
    <row r="664" s="105" customFormat="1" ht="12.75">
      <c r="D664" s="125"/>
    </row>
    <row r="665" s="105" customFormat="1" ht="12.75">
      <c r="D665" s="125"/>
    </row>
    <row r="666" s="105" customFormat="1" ht="12.75">
      <c r="D666" s="125"/>
    </row>
    <row r="667" s="105" customFormat="1" ht="12.75">
      <c r="D667" s="125"/>
    </row>
    <row r="668" s="105" customFormat="1" ht="12.75">
      <c r="D668" s="125"/>
    </row>
    <row r="669" s="105" customFormat="1" ht="12.75">
      <c r="D669" s="125"/>
    </row>
    <row r="670" s="105" customFormat="1" ht="12.75">
      <c r="D670" s="125"/>
    </row>
    <row r="671" s="105" customFormat="1" ht="12.75">
      <c r="D671" s="125"/>
    </row>
    <row r="672" s="105" customFormat="1" ht="12.75">
      <c r="D672" s="125"/>
    </row>
    <row r="673" s="105" customFormat="1" ht="12.75">
      <c r="D673" s="125"/>
    </row>
    <row r="674" s="105" customFormat="1" ht="12.75">
      <c r="D674" s="125"/>
    </row>
    <row r="675" s="105" customFormat="1" ht="12.75">
      <c r="D675" s="125"/>
    </row>
    <row r="676" s="105" customFormat="1" ht="12.75">
      <c r="D676" s="125"/>
    </row>
    <row r="677" s="105" customFormat="1" ht="12.75">
      <c r="D677" s="125"/>
    </row>
    <row r="678" s="105" customFormat="1" ht="12.75">
      <c r="D678" s="125"/>
    </row>
    <row r="679" s="105" customFormat="1" ht="12.75">
      <c r="D679" s="125"/>
    </row>
    <row r="680" s="105" customFormat="1" ht="12.75">
      <c r="D680" s="125"/>
    </row>
    <row r="681" s="105" customFormat="1" ht="12.75">
      <c r="D681" s="125"/>
    </row>
    <row r="682" s="105" customFormat="1" ht="12.75">
      <c r="D682" s="125"/>
    </row>
    <row r="683" s="105" customFormat="1" ht="12.75">
      <c r="D683" s="125"/>
    </row>
    <row r="684" s="105" customFormat="1" ht="12.75">
      <c r="D684" s="125"/>
    </row>
    <row r="685" s="105" customFormat="1" ht="12.75">
      <c r="D685" s="125"/>
    </row>
    <row r="686" s="105" customFormat="1" ht="12.75">
      <c r="D686" s="125"/>
    </row>
    <row r="687" s="105" customFormat="1" ht="12.75">
      <c r="D687" s="125"/>
    </row>
    <row r="688" s="105" customFormat="1" ht="12.75">
      <c r="D688" s="125"/>
    </row>
    <row r="689" s="105" customFormat="1" ht="12.75">
      <c r="D689" s="125"/>
    </row>
    <row r="690" s="105" customFormat="1" ht="12.75">
      <c r="D690" s="125"/>
    </row>
    <row r="691" s="105" customFormat="1" ht="12.75">
      <c r="D691" s="125"/>
    </row>
    <row r="692" s="105" customFormat="1" ht="12.75">
      <c r="D692" s="125"/>
    </row>
    <row r="693" s="105" customFormat="1" ht="12.75">
      <c r="D693" s="125"/>
    </row>
    <row r="694" s="105" customFormat="1" ht="12.75">
      <c r="D694" s="125"/>
    </row>
    <row r="695" s="105" customFormat="1" ht="12.75">
      <c r="D695" s="125"/>
    </row>
    <row r="696" s="105" customFormat="1" ht="12.75">
      <c r="D696" s="125"/>
    </row>
    <row r="697" s="105" customFormat="1" ht="12.75">
      <c r="D697" s="125"/>
    </row>
    <row r="698" s="105" customFormat="1" ht="12.75">
      <c r="D698" s="125"/>
    </row>
    <row r="699" s="105" customFormat="1" ht="12.75">
      <c r="D699" s="125"/>
    </row>
    <row r="700" s="105" customFormat="1" ht="12.75">
      <c r="D700" s="125"/>
    </row>
    <row r="701" s="105" customFormat="1" ht="12.75">
      <c r="D701" s="125"/>
    </row>
    <row r="702" s="105" customFormat="1" ht="12.75">
      <c r="D702" s="125"/>
    </row>
    <row r="703" s="105" customFormat="1" ht="12.75">
      <c r="D703" s="125"/>
    </row>
    <row r="704" s="105" customFormat="1" ht="12.75">
      <c r="D704" s="125"/>
    </row>
    <row r="705" s="105" customFormat="1" ht="12.75">
      <c r="D705" s="125"/>
    </row>
    <row r="706" s="105" customFormat="1" ht="12.75">
      <c r="D706" s="125"/>
    </row>
    <row r="707" s="105" customFormat="1" ht="12.75">
      <c r="D707" s="125"/>
    </row>
    <row r="708" s="105" customFormat="1" ht="12.75">
      <c r="D708" s="125"/>
    </row>
    <row r="709" s="105" customFormat="1" ht="12.75">
      <c r="D709" s="125"/>
    </row>
    <row r="710" s="105" customFormat="1" ht="12.75">
      <c r="D710" s="125"/>
    </row>
    <row r="711" s="105" customFormat="1" ht="12.75">
      <c r="D711" s="125"/>
    </row>
    <row r="712" s="105" customFormat="1" ht="12.75">
      <c r="D712" s="125"/>
    </row>
    <row r="713" s="105" customFormat="1" ht="12.75">
      <c r="D713" s="125"/>
    </row>
    <row r="714" s="105" customFormat="1" ht="12.75">
      <c r="D714" s="125"/>
    </row>
    <row r="715" s="105" customFormat="1" ht="12.75">
      <c r="D715" s="125"/>
    </row>
    <row r="716" s="105" customFormat="1" ht="12.75">
      <c r="D716" s="125"/>
    </row>
    <row r="717" s="105" customFormat="1" ht="12.75">
      <c r="D717" s="125"/>
    </row>
    <row r="718" s="105" customFormat="1" ht="12.75">
      <c r="D718" s="125"/>
    </row>
    <row r="719" s="105" customFormat="1" ht="12.75">
      <c r="D719" s="125"/>
    </row>
    <row r="720" s="105" customFormat="1" ht="12.75">
      <c r="D720" s="125"/>
    </row>
    <row r="721" s="105" customFormat="1" ht="12.75">
      <c r="D721" s="125"/>
    </row>
    <row r="722" s="105" customFormat="1" ht="12.75">
      <c r="D722" s="125"/>
    </row>
    <row r="723" s="105" customFormat="1" ht="12.75">
      <c r="D723" s="125"/>
    </row>
    <row r="724" s="105" customFormat="1" ht="12.75">
      <c r="D724" s="125"/>
    </row>
    <row r="725" s="105" customFormat="1" ht="12.75">
      <c r="D725" s="125"/>
    </row>
    <row r="726" s="105" customFormat="1" ht="12.75">
      <c r="D726" s="125"/>
    </row>
    <row r="727" s="105" customFormat="1" ht="12.75">
      <c r="D727" s="125"/>
    </row>
    <row r="728" s="105" customFormat="1" ht="12.75">
      <c r="D728" s="125"/>
    </row>
    <row r="729" s="105" customFormat="1" ht="12.75">
      <c r="D729" s="125"/>
    </row>
    <row r="730" s="105" customFormat="1" ht="12.75">
      <c r="D730" s="125"/>
    </row>
    <row r="731" s="105" customFormat="1" ht="12.75">
      <c r="D731" s="125"/>
    </row>
    <row r="732" s="105" customFormat="1" ht="12.75">
      <c r="D732" s="125"/>
    </row>
    <row r="733" s="105" customFormat="1" ht="12.75">
      <c r="D733" s="125"/>
    </row>
    <row r="734" s="105" customFormat="1" ht="12.75">
      <c r="D734" s="125"/>
    </row>
    <row r="735" s="105" customFormat="1" ht="12.75">
      <c r="D735" s="125"/>
    </row>
    <row r="736" s="105" customFormat="1" ht="12.75">
      <c r="D736" s="125"/>
    </row>
    <row r="737" s="105" customFormat="1" ht="12.75">
      <c r="D737" s="125"/>
    </row>
    <row r="738" s="105" customFormat="1" ht="12.75">
      <c r="D738" s="125"/>
    </row>
    <row r="739" s="105" customFormat="1" ht="12.75">
      <c r="D739" s="125"/>
    </row>
    <row r="740" s="105" customFormat="1" ht="12.75">
      <c r="D740" s="125"/>
    </row>
    <row r="741" s="105" customFormat="1" ht="12.75">
      <c r="D741" s="125"/>
    </row>
    <row r="742" s="105" customFormat="1" ht="12.75">
      <c r="D742" s="125"/>
    </row>
    <row r="743" s="105" customFormat="1" ht="12.75">
      <c r="D743" s="125"/>
    </row>
    <row r="744" s="105" customFormat="1" ht="12.75">
      <c r="D744" s="125"/>
    </row>
    <row r="745" s="105" customFormat="1" ht="12.75">
      <c r="D745" s="125"/>
    </row>
    <row r="746" s="105" customFormat="1" ht="12.75">
      <c r="D746" s="125"/>
    </row>
    <row r="747" s="105" customFormat="1" ht="12.75">
      <c r="D747" s="125"/>
    </row>
    <row r="748" s="105" customFormat="1" ht="12.75">
      <c r="D748" s="125"/>
    </row>
    <row r="749" s="105" customFormat="1" ht="12.75">
      <c r="D749" s="125"/>
    </row>
    <row r="750" s="105" customFormat="1" ht="12.75">
      <c r="D750" s="125"/>
    </row>
    <row r="751" s="105" customFormat="1" ht="12.75">
      <c r="D751" s="125"/>
    </row>
    <row r="752" s="105" customFormat="1" ht="12.75">
      <c r="D752" s="125"/>
    </row>
    <row r="753" s="105" customFormat="1" ht="12.75">
      <c r="D753" s="125"/>
    </row>
    <row r="754" s="105" customFormat="1" ht="12.75">
      <c r="D754" s="125"/>
    </row>
    <row r="755" s="105" customFormat="1" ht="12.75">
      <c r="D755" s="125"/>
    </row>
    <row r="756" s="105" customFormat="1" ht="12.75">
      <c r="D756" s="125"/>
    </row>
    <row r="757" s="105" customFormat="1" ht="12.75">
      <c r="D757" s="125"/>
    </row>
    <row r="758" s="105" customFormat="1" ht="12.75">
      <c r="D758" s="125"/>
    </row>
    <row r="759" s="105" customFormat="1" ht="12.75">
      <c r="D759" s="125"/>
    </row>
    <row r="760" s="105" customFormat="1" ht="12.75">
      <c r="D760" s="125"/>
    </row>
    <row r="761" s="105" customFormat="1" ht="12.75">
      <c r="D761" s="125"/>
    </row>
    <row r="762" s="105" customFormat="1" ht="12.75">
      <c r="D762" s="125"/>
    </row>
    <row r="763" s="105" customFormat="1" ht="12.75">
      <c r="D763" s="125"/>
    </row>
    <row r="764" s="105" customFormat="1" ht="12.75">
      <c r="D764" s="125"/>
    </row>
    <row r="765" s="105" customFormat="1" ht="12.75">
      <c r="D765" s="125"/>
    </row>
    <row r="766" s="105" customFormat="1" ht="12.75">
      <c r="D766" s="125"/>
    </row>
    <row r="767" s="105" customFormat="1" ht="12.75">
      <c r="D767" s="125"/>
    </row>
    <row r="768" s="105" customFormat="1" ht="12.75">
      <c r="D768" s="125"/>
    </row>
    <row r="769" s="105" customFormat="1" ht="12.75">
      <c r="D769" s="125"/>
    </row>
    <row r="770" s="105" customFormat="1" ht="12.75">
      <c r="D770" s="125"/>
    </row>
    <row r="771" s="105" customFormat="1" ht="12.75">
      <c r="D771" s="125"/>
    </row>
    <row r="772" s="105" customFormat="1" ht="12.75">
      <c r="D772" s="125"/>
    </row>
    <row r="773" s="105" customFormat="1" ht="12.75">
      <c r="D773" s="125"/>
    </row>
    <row r="774" s="105" customFormat="1" ht="12.75">
      <c r="D774" s="125"/>
    </row>
    <row r="775" s="105" customFormat="1" ht="12.75">
      <c r="D775" s="125"/>
    </row>
    <row r="776" s="105" customFormat="1" ht="12.75">
      <c r="D776" s="125"/>
    </row>
    <row r="777" s="105" customFormat="1" ht="12.75">
      <c r="D777" s="125"/>
    </row>
    <row r="778" s="105" customFormat="1" ht="12.75">
      <c r="D778" s="125"/>
    </row>
    <row r="779" s="105" customFormat="1" ht="12.75">
      <c r="D779" s="125"/>
    </row>
    <row r="780" s="105" customFormat="1" ht="12.75">
      <c r="D780" s="125"/>
    </row>
    <row r="781" s="105" customFormat="1" ht="12.75">
      <c r="D781" s="125"/>
    </row>
    <row r="782" s="105" customFormat="1" ht="12.75">
      <c r="D782" s="125"/>
    </row>
    <row r="783" s="105" customFormat="1" ht="12.75">
      <c r="D783" s="125"/>
    </row>
    <row r="784" s="105" customFormat="1" ht="12.75">
      <c r="D784" s="125"/>
    </row>
    <row r="785" s="105" customFormat="1" ht="12.75">
      <c r="D785" s="125"/>
    </row>
    <row r="786" s="105" customFormat="1" ht="12.75">
      <c r="D786" s="125"/>
    </row>
    <row r="787" s="105" customFormat="1" ht="12.75">
      <c r="D787" s="125"/>
    </row>
    <row r="788" s="105" customFormat="1" ht="12.75">
      <c r="D788" s="125"/>
    </row>
    <row r="789" s="105" customFormat="1" ht="12.75">
      <c r="D789" s="125"/>
    </row>
    <row r="790" s="105" customFormat="1" ht="12.75">
      <c r="D790" s="125"/>
    </row>
    <row r="791" s="105" customFormat="1" ht="12.75">
      <c r="D791" s="125"/>
    </row>
    <row r="792" s="105" customFormat="1" ht="12.75">
      <c r="D792" s="125"/>
    </row>
    <row r="793" s="105" customFormat="1" ht="12.75">
      <c r="D793" s="125"/>
    </row>
    <row r="794" s="105" customFormat="1" ht="12.75">
      <c r="D794" s="125"/>
    </row>
    <row r="795" s="105" customFormat="1" ht="12.75">
      <c r="D795" s="125"/>
    </row>
    <row r="796" s="105" customFormat="1" ht="12.75">
      <c r="D796" s="125"/>
    </row>
    <row r="797" s="105" customFormat="1" ht="12.75">
      <c r="D797" s="125"/>
    </row>
    <row r="798" s="105" customFormat="1" ht="12.75">
      <c r="D798" s="125"/>
    </row>
    <row r="799" s="105" customFormat="1" ht="12.75">
      <c r="D799" s="125"/>
    </row>
    <row r="800" s="105" customFormat="1" ht="12.75">
      <c r="D800" s="125"/>
    </row>
    <row r="801" s="105" customFormat="1" ht="12.75">
      <c r="D801" s="125"/>
    </row>
    <row r="802" s="105" customFormat="1" ht="12.75">
      <c r="D802" s="125"/>
    </row>
    <row r="803" s="105" customFormat="1" ht="12.75">
      <c r="D803" s="125"/>
    </row>
    <row r="804" s="105" customFormat="1" ht="12.75">
      <c r="D804" s="125"/>
    </row>
    <row r="805" s="105" customFormat="1" ht="12.75">
      <c r="D805" s="125"/>
    </row>
    <row r="806" s="105" customFormat="1" ht="12.75">
      <c r="D806" s="125"/>
    </row>
    <row r="807" s="105" customFormat="1" ht="12.75">
      <c r="D807" s="125"/>
    </row>
    <row r="808" s="105" customFormat="1" ht="12.75">
      <c r="D808" s="125"/>
    </row>
    <row r="809" s="105" customFormat="1" ht="12.75">
      <c r="D809" s="125"/>
    </row>
    <row r="810" s="105" customFormat="1" ht="12.75">
      <c r="D810" s="125"/>
    </row>
    <row r="811" s="105" customFormat="1" ht="12.75">
      <c r="D811" s="125"/>
    </row>
    <row r="812" s="105" customFormat="1" ht="12.75">
      <c r="D812" s="125"/>
    </row>
    <row r="813" s="105" customFormat="1" ht="12.75">
      <c r="D813" s="125"/>
    </row>
    <row r="814" s="105" customFormat="1" ht="12.75">
      <c r="D814" s="125"/>
    </row>
    <row r="815" s="105" customFormat="1" ht="12.75">
      <c r="D815" s="125"/>
    </row>
    <row r="816" s="105" customFormat="1" ht="12.75">
      <c r="D816" s="125"/>
    </row>
    <row r="817" s="105" customFormat="1" ht="12.75">
      <c r="D817" s="125"/>
    </row>
    <row r="818" s="105" customFormat="1" ht="12.75">
      <c r="D818" s="125"/>
    </row>
    <row r="819" s="105" customFormat="1" ht="12.75">
      <c r="D819" s="125"/>
    </row>
    <row r="820" s="105" customFormat="1" ht="12.75">
      <c r="D820" s="125"/>
    </row>
    <row r="821" s="105" customFormat="1" ht="12.75">
      <c r="D821" s="125"/>
    </row>
    <row r="822" s="105" customFormat="1" ht="12.75">
      <c r="D822" s="125"/>
    </row>
    <row r="823" s="105" customFormat="1" ht="12.75">
      <c r="D823" s="125"/>
    </row>
    <row r="824" s="105" customFormat="1" ht="12.75">
      <c r="D824" s="125"/>
    </row>
    <row r="825" s="105" customFormat="1" ht="12.75">
      <c r="D825" s="125"/>
    </row>
    <row r="826" s="105" customFormat="1" ht="12.75">
      <c r="D826" s="125"/>
    </row>
    <row r="827" s="105" customFormat="1" ht="12.75">
      <c r="D827" s="125"/>
    </row>
    <row r="828" s="105" customFormat="1" ht="12.75">
      <c r="D828" s="125"/>
    </row>
    <row r="829" s="105" customFormat="1" ht="12.75">
      <c r="D829" s="125"/>
    </row>
    <row r="830" s="105" customFormat="1" ht="12.75">
      <c r="D830" s="125"/>
    </row>
    <row r="831" s="105" customFormat="1" ht="12.75">
      <c r="D831" s="125"/>
    </row>
    <row r="832" s="105" customFormat="1" ht="12.75">
      <c r="D832" s="125"/>
    </row>
    <row r="833" s="105" customFormat="1" ht="12.75">
      <c r="D833" s="125"/>
    </row>
    <row r="834" s="105" customFormat="1" ht="12.75">
      <c r="D834" s="125"/>
    </row>
    <row r="835" s="105" customFormat="1" ht="12.75">
      <c r="D835" s="125"/>
    </row>
    <row r="836" s="105" customFormat="1" ht="12.75">
      <c r="D836" s="125"/>
    </row>
    <row r="837" s="105" customFormat="1" ht="12.75">
      <c r="D837" s="125"/>
    </row>
    <row r="838" s="105" customFormat="1" ht="12.75">
      <c r="D838" s="125"/>
    </row>
    <row r="839" s="105" customFormat="1" ht="12.75">
      <c r="D839" s="125"/>
    </row>
    <row r="840" s="105" customFormat="1" ht="12.75">
      <c r="D840" s="125"/>
    </row>
    <row r="841" s="105" customFormat="1" ht="12.75">
      <c r="D841" s="125"/>
    </row>
    <row r="842" s="105" customFormat="1" ht="12.75">
      <c r="D842" s="125"/>
    </row>
    <row r="843" s="105" customFormat="1" ht="12.75">
      <c r="D843" s="125"/>
    </row>
    <row r="844" s="105" customFormat="1" ht="12.75">
      <c r="D844" s="125"/>
    </row>
    <row r="845" s="105" customFormat="1" ht="12.75">
      <c r="D845" s="125"/>
    </row>
    <row r="846" s="105" customFormat="1" ht="12.75">
      <c r="D846" s="125"/>
    </row>
    <row r="847" s="105" customFormat="1" ht="12.75">
      <c r="D847" s="125"/>
    </row>
    <row r="848" s="105" customFormat="1" ht="12.75">
      <c r="D848" s="125"/>
    </row>
    <row r="849" s="105" customFormat="1" ht="12.75">
      <c r="D849" s="125"/>
    </row>
    <row r="850" s="105" customFormat="1" ht="12.75">
      <c r="D850" s="125"/>
    </row>
    <row r="851" s="105" customFormat="1" ht="12.75">
      <c r="D851" s="125"/>
    </row>
    <row r="852" s="105" customFormat="1" ht="12.75">
      <c r="D852" s="125"/>
    </row>
    <row r="853" s="105" customFormat="1" ht="12.75">
      <c r="D853" s="125"/>
    </row>
    <row r="854" s="105" customFormat="1" ht="12.75">
      <c r="D854" s="125"/>
    </row>
    <row r="855" s="105" customFormat="1" ht="12.75">
      <c r="D855" s="125"/>
    </row>
    <row r="856" s="105" customFormat="1" ht="12.75">
      <c r="D856" s="125"/>
    </row>
    <row r="857" s="105" customFormat="1" ht="12.75">
      <c r="D857" s="125"/>
    </row>
    <row r="858" s="105" customFormat="1" ht="12.75">
      <c r="D858" s="125"/>
    </row>
    <row r="859" s="105" customFormat="1" ht="12.75">
      <c r="D859" s="125"/>
    </row>
    <row r="860" s="105" customFormat="1" ht="12.75">
      <c r="D860" s="125"/>
    </row>
    <row r="861" s="105" customFormat="1" ht="12.75">
      <c r="D861" s="125"/>
    </row>
    <row r="862" s="105" customFormat="1" ht="12.75">
      <c r="D862" s="125"/>
    </row>
    <row r="863" s="105" customFormat="1" ht="12.75">
      <c r="D863" s="125"/>
    </row>
    <row r="864" s="105" customFormat="1" ht="12.75">
      <c r="D864" s="125"/>
    </row>
    <row r="865" s="105" customFormat="1" ht="12.75">
      <c r="D865" s="125"/>
    </row>
    <row r="866" s="105" customFormat="1" ht="12.75">
      <c r="D866" s="125"/>
    </row>
    <row r="867" s="105" customFormat="1" ht="12.75">
      <c r="D867" s="125"/>
    </row>
    <row r="868" s="105" customFormat="1" ht="12.75">
      <c r="D868" s="125"/>
    </row>
    <row r="869" s="105" customFormat="1" ht="12.75">
      <c r="D869" s="125"/>
    </row>
    <row r="870" s="105" customFormat="1" ht="12.75">
      <c r="D870" s="125"/>
    </row>
    <row r="871" s="105" customFormat="1" ht="12.75">
      <c r="D871" s="125"/>
    </row>
    <row r="872" s="105" customFormat="1" ht="12.75">
      <c r="D872" s="125"/>
    </row>
    <row r="873" s="105" customFormat="1" ht="12.75">
      <c r="D873" s="125"/>
    </row>
    <row r="874" s="105" customFormat="1" ht="12.75">
      <c r="D874" s="125"/>
    </row>
    <row r="875" s="105" customFormat="1" ht="12.75">
      <c r="D875" s="125"/>
    </row>
    <row r="876" s="105" customFormat="1" ht="12.75">
      <c r="D876" s="125"/>
    </row>
    <row r="877" s="105" customFormat="1" ht="12.75">
      <c r="D877" s="125"/>
    </row>
    <row r="878" s="105" customFormat="1" ht="12.75">
      <c r="D878" s="125"/>
    </row>
    <row r="879" s="105" customFormat="1" ht="12.75">
      <c r="D879" s="125"/>
    </row>
    <row r="880" s="105" customFormat="1" ht="12.75">
      <c r="D880" s="125"/>
    </row>
    <row r="881" s="105" customFormat="1" ht="12.75">
      <c r="D881" s="125"/>
    </row>
    <row r="882" s="105" customFormat="1" ht="12.75">
      <c r="D882" s="125"/>
    </row>
    <row r="883" s="105" customFormat="1" ht="12.75">
      <c r="D883" s="125"/>
    </row>
    <row r="884" s="105" customFormat="1" ht="12.75">
      <c r="D884" s="125"/>
    </row>
    <row r="885" s="105" customFormat="1" ht="12.75">
      <c r="D885" s="125"/>
    </row>
    <row r="886" s="105" customFormat="1" ht="12.75">
      <c r="D886" s="125"/>
    </row>
    <row r="887" s="105" customFormat="1" ht="12.75">
      <c r="D887" s="125"/>
    </row>
    <row r="888" s="105" customFormat="1" ht="12.75">
      <c r="D888" s="125"/>
    </row>
    <row r="889" s="105" customFormat="1" ht="12.75">
      <c r="D889" s="125"/>
    </row>
    <row r="890" s="105" customFormat="1" ht="12.75">
      <c r="D890" s="125"/>
    </row>
    <row r="891" s="105" customFormat="1" ht="12.75">
      <c r="D891" s="125"/>
    </row>
    <row r="892" s="105" customFormat="1" ht="12.75">
      <c r="D892" s="125"/>
    </row>
    <row r="893" s="105" customFormat="1" ht="12.75">
      <c r="D893" s="125"/>
    </row>
    <row r="894" s="105" customFormat="1" ht="12.75">
      <c r="D894" s="125"/>
    </row>
    <row r="895" s="105" customFormat="1" ht="12.75">
      <c r="D895" s="125"/>
    </row>
    <row r="896" s="105" customFormat="1" ht="12.75">
      <c r="D896" s="125"/>
    </row>
    <row r="897" s="105" customFormat="1" ht="12.75">
      <c r="D897" s="125"/>
    </row>
    <row r="898" s="105" customFormat="1" ht="12.75">
      <c r="D898" s="125"/>
    </row>
    <row r="899" s="105" customFormat="1" ht="12.75">
      <c r="D899" s="125"/>
    </row>
    <row r="900" s="105" customFormat="1" ht="12.75">
      <c r="D900" s="125"/>
    </row>
    <row r="901" s="105" customFormat="1" ht="12.75">
      <c r="D901" s="125"/>
    </row>
    <row r="902" s="105" customFormat="1" ht="12.75">
      <c r="D902" s="125"/>
    </row>
    <row r="903" s="105" customFormat="1" ht="12.75">
      <c r="D903" s="125"/>
    </row>
    <row r="904" s="105" customFormat="1" ht="12.75">
      <c r="D904" s="125"/>
    </row>
    <row r="905" s="105" customFormat="1" ht="12.75">
      <c r="D905" s="125"/>
    </row>
    <row r="906" s="105" customFormat="1" ht="12.75">
      <c r="D906" s="125"/>
    </row>
    <row r="907" s="105" customFormat="1" ht="12.75">
      <c r="D907" s="125"/>
    </row>
    <row r="908" s="105" customFormat="1" ht="12.75">
      <c r="D908" s="125"/>
    </row>
    <row r="909" s="105" customFormat="1" ht="12.75">
      <c r="D909" s="125"/>
    </row>
    <row r="910" s="105" customFormat="1" ht="12.75">
      <c r="D910" s="125"/>
    </row>
    <row r="911" s="105" customFormat="1" ht="12.75">
      <c r="D911" s="125"/>
    </row>
    <row r="912" s="105" customFormat="1" ht="12.75">
      <c r="D912" s="125"/>
    </row>
    <row r="913" s="105" customFormat="1" ht="12.75">
      <c r="D913" s="125"/>
    </row>
    <row r="914" s="105" customFormat="1" ht="12.75">
      <c r="D914" s="125"/>
    </row>
    <row r="915" s="105" customFormat="1" ht="12.75">
      <c r="D915" s="125"/>
    </row>
    <row r="916" s="105" customFormat="1" ht="12.75">
      <c r="D916" s="125"/>
    </row>
    <row r="917" s="105" customFormat="1" ht="12.75">
      <c r="D917" s="125"/>
    </row>
    <row r="918" s="105" customFormat="1" ht="12.75">
      <c r="D918" s="125"/>
    </row>
    <row r="919" s="105" customFormat="1" ht="12.75">
      <c r="D919" s="125"/>
    </row>
    <row r="920" s="105" customFormat="1" ht="12.75">
      <c r="D920" s="125"/>
    </row>
    <row r="921" s="105" customFormat="1" ht="12.75">
      <c r="D921" s="125"/>
    </row>
    <row r="922" s="105" customFormat="1" ht="12.75">
      <c r="D922" s="125"/>
    </row>
    <row r="923" s="105" customFormat="1" ht="12.75">
      <c r="D923" s="125"/>
    </row>
    <row r="924" s="105" customFormat="1" ht="12.75">
      <c r="D924" s="125"/>
    </row>
    <row r="925" s="105" customFormat="1" ht="12.75">
      <c r="D925" s="125"/>
    </row>
    <row r="926" s="105" customFormat="1" ht="12.75">
      <c r="D926" s="125"/>
    </row>
    <row r="927" s="105" customFormat="1" ht="12.75">
      <c r="D927" s="125"/>
    </row>
    <row r="928" s="105" customFormat="1" ht="12.75">
      <c r="D928" s="125"/>
    </row>
    <row r="929" s="105" customFormat="1" ht="12.75">
      <c r="D929" s="125"/>
    </row>
    <row r="930" s="105" customFormat="1" ht="12.75">
      <c r="D930" s="125"/>
    </row>
    <row r="931" s="105" customFormat="1" ht="12.75">
      <c r="D931" s="125"/>
    </row>
    <row r="932" s="105" customFormat="1" ht="12.75">
      <c r="D932" s="125"/>
    </row>
    <row r="933" s="105" customFormat="1" ht="12.75">
      <c r="D933" s="125"/>
    </row>
    <row r="934" s="105" customFormat="1" ht="12.75">
      <c r="D934" s="125"/>
    </row>
    <row r="935" s="105" customFormat="1" ht="12.75">
      <c r="D935" s="125"/>
    </row>
    <row r="936" s="105" customFormat="1" ht="12.75">
      <c r="D936" s="125"/>
    </row>
    <row r="937" s="105" customFormat="1" ht="12.75">
      <c r="D937" s="125"/>
    </row>
    <row r="938" s="105" customFormat="1" ht="12.75">
      <c r="D938" s="125"/>
    </row>
    <row r="939" s="105" customFormat="1" ht="12.75">
      <c r="D939" s="125"/>
    </row>
    <row r="940" s="105" customFormat="1" ht="12.75">
      <c r="D940" s="125"/>
    </row>
    <row r="941" s="105" customFormat="1" ht="12.75">
      <c r="D941" s="125"/>
    </row>
    <row r="942" s="105" customFormat="1" ht="12.75">
      <c r="D942" s="125"/>
    </row>
    <row r="943" s="105" customFormat="1" ht="12.75">
      <c r="D943" s="125"/>
    </row>
    <row r="944" s="105" customFormat="1" ht="12.75">
      <c r="D944" s="125"/>
    </row>
    <row r="945" s="105" customFormat="1" ht="12.75">
      <c r="D945" s="125"/>
    </row>
    <row r="946" s="105" customFormat="1" ht="12.75">
      <c r="D946" s="125"/>
    </row>
    <row r="947" s="105" customFormat="1" ht="12.75">
      <c r="D947" s="125"/>
    </row>
    <row r="948" s="105" customFormat="1" ht="12.75">
      <c r="D948" s="125"/>
    </row>
  </sheetData>
  <sheetProtection sheet="1" objects="1" scenarios="1"/>
  <printOptions/>
  <pageMargins left="0.5" right="0.5" top="1" bottom="1" header="0.5" footer="0.5"/>
  <pageSetup blackAndWhite="1" draft="1" fitToHeight="1" fitToWidth="1" horizontalDpi="300" verticalDpi="300" orientation="landscape" scale="86" r:id="rId3"/>
  <headerFooter alignWithMargins="0">
    <oddHeader>&amp;CMldg Calculator</oddHeader>
    <oddFooter>&amp;L&amp;A&amp;C&amp;D</oddFooter>
  </headerFooter>
  <legacyDrawing r:id="rId2"/>
</worksheet>
</file>

<file path=xl/worksheets/sheet6.xml><?xml version="1.0" encoding="utf-8"?>
<worksheet xmlns="http://schemas.openxmlformats.org/spreadsheetml/2006/main" xmlns:r="http://schemas.openxmlformats.org/officeDocument/2006/relationships">
  <sheetPr codeName="Sheet5">
    <pageSetUpPr fitToPage="1"/>
  </sheetPr>
  <dimension ref="A1:IR948"/>
  <sheetViews>
    <sheetView showRowColHeaders="0" showZeros="0" workbookViewId="0" topLeftCell="A1">
      <selection activeCell="D5" sqref="D5"/>
    </sheetView>
  </sheetViews>
  <sheetFormatPr defaultColWidth="9.140625" defaultRowHeight="12.75"/>
  <cols>
    <col min="1" max="1" width="0.85546875" style="106" customWidth="1"/>
    <col min="2" max="2" width="2.28125" style="106" customWidth="1"/>
    <col min="3" max="3" width="0.2890625" style="106" customWidth="1"/>
    <col min="4" max="4" width="8.57421875" style="119" bestFit="1" customWidth="1"/>
    <col min="5" max="20" width="8.7109375" style="106" customWidth="1"/>
    <col min="21" max="48" width="8.7109375" style="105" customWidth="1"/>
    <col min="49" max="59" width="9.140625" style="105" customWidth="1"/>
    <col min="60" max="16384" width="9.140625" style="106" customWidth="1"/>
  </cols>
  <sheetData>
    <row r="1" spans="1:25" ht="3.75" customHeight="1" thickBot="1">
      <c r="A1" s="143"/>
      <c r="B1" s="143"/>
      <c r="C1" s="143"/>
      <c r="D1" s="144"/>
      <c r="E1" s="143"/>
      <c r="F1" s="143"/>
      <c r="G1" s="143"/>
      <c r="H1" s="143"/>
      <c r="I1" s="143"/>
      <c r="J1" s="143"/>
      <c r="K1" s="143"/>
      <c r="L1" s="143"/>
      <c r="M1" s="143"/>
      <c r="N1" s="143"/>
      <c r="O1" s="143"/>
      <c r="P1" s="143"/>
      <c r="Q1" s="143"/>
      <c r="R1" s="143"/>
      <c r="S1" s="143"/>
      <c r="T1" s="143"/>
      <c r="U1" s="143"/>
      <c r="V1" s="143"/>
      <c r="W1" s="143"/>
      <c r="X1" s="143"/>
      <c r="Y1" s="143"/>
    </row>
    <row r="2" spans="1:21" ht="20.25">
      <c r="A2" s="103"/>
      <c r="B2" s="145" t="str">
        <f>class.</f>
        <v>Standard</v>
      </c>
      <c r="C2" s="133"/>
      <c r="D2" s="134"/>
      <c r="E2" s="135"/>
      <c r="F2" s="135" t="str">
        <f>Species.</f>
        <v>4/4 Red Oak</v>
      </c>
      <c r="G2" s="135"/>
      <c r="H2" s="161" t="s">
        <v>16</v>
      </c>
      <c r="I2" s="133"/>
      <c r="J2" s="133"/>
      <c r="K2" s="133"/>
      <c r="L2" s="133"/>
      <c r="M2" s="133"/>
      <c r="N2" s="133"/>
      <c r="O2" s="133"/>
      <c r="P2" s="133"/>
      <c r="Q2" s="133"/>
      <c r="R2" s="133"/>
      <c r="S2" s="160"/>
      <c r="T2" s="139"/>
      <c r="U2" s="103"/>
    </row>
    <row r="3" spans="1:252" s="117" customFormat="1" ht="15">
      <c r="A3" s="107"/>
      <c r="B3" s="130"/>
      <c r="C3" s="109"/>
      <c r="D3" s="110"/>
      <c r="E3" s="111"/>
      <c r="F3" s="111"/>
      <c r="G3" s="111"/>
      <c r="H3" s="111"/>
      <c r="I3" s="111"/>
      <c r="J3" s="111"/>
      <c r="K3" s="112"/>
      <c r="L3" s="113"/>
      <c r="M3" s="111"/>
      <c r="N3" s="111"/>
      <c r="O3" s="111"/>
      <c r="P3" s="111"/>
      <c r="Q3" s="111"/>
      <c r="R3" s="111"/>
      <c r="S3" s="111"/>
      <c r="T3" s="140"/>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c r="DX3" s="116"/>
      <c r="DY3" s="116"/>
      <c r="DZ3" s="116"/>
      <c r="EA3" s="116"/>
      <c r="EB3" s="116"/>
      <c r="EC3" s="116"/>
      <c r="ED3" s="116"/>
      <c r="EE3" s="116"/>
      <c r="EF3" s="116"/>
      <c r="EG3" s="116"/>
      <c r="EH3" s="116"/>
      <c r="EI3" s="116"/>
      <c r="EJ3" s="116"/>
      <c r="EK3" s="116"/>
      <c r="EL3" s="116"/>
      <c r="EM3" s="116"/>
      <c r="EN3" s="116"/>
      <c r="EO3" s="116"/>
      <c r="EP3" s="116"/>
      <c r="EQ3" s="116"/>
      <c r="ER3" s="116"/>
      <c r="ES3" s="116"/>
      <c r="ET3" s="116"/>
      <c r="EU3" s="116"/>
      <c r="EV3" s="116"/>
      <c r="EW3" s="116"/>
      <c r="EX3" s="116"/>
      <c r="EY3" s="116"/>
      <c r="EZ3" s="116"/>
      <c r="FA3" s="116"/>
      <c r="FB3" s="116"/>
      <c r="FC3" s="116"/>
      <c r="FD3" s="116"/>
      <c r="FE3" s="116"/>
      <c r="FF3" s="116"/>
      <c r="FG3" s="116"/>
      <c r="FH3" s="116"/>
      <c r="FI3" s="116"/>
      <c r="FJ3" s="116"/>
      <c r="FK3" s="116"/>
      <c r="FL3" s="116"/>
      <c r="FM3" s="116"/>
      <c r="FN3" s="116"/>
      <c r="FO3" s="116"/>
      <c r="FP3" s="116"/>
      <c r="FQ3" s="116"/>
      <c r="FR3" s="116"/>
      <c r="FS3" s="116"/>
      <c r="FT3" s="116"/>
      <c r="FU3" s="116"/>
      <c r="FV3" s="116"/>
      <c r="FW3" s="116"/>
      <c r="FX3" s="116"/>
      <c r="FY3" s="116"/>
      <c r="FZ3" s="116"/>
      <c r="GA3" s="116"/>
      <c r="GB3" s="116"/>
      <c r="GC3" s="116"/>
      <c r="GD3" s="116"/>
      <c r="GE3" s="116"/>
      <c r="GF3" s="116"/>
      <c r="GG3" s="116"/>
      <c r="GH3" s="116"/>
      <c r="GI3" s="116"/>
      <c r="GJ3" s="116"/>
      <c r="GK3" s="116"/>
      <c r="GL3" s="116"/>
      <c r="GM3" s="116"/>
      <c r="GN3" s="116"/>
      <c r="GO3" s="116"/>
      <c r="GP3" s="116"/>
      <c r="GQ3" s="116"/>
      <c r="GR3" s="116"/>
      <c r="GS3" s="116"/>
      <c r="GT3" s="116"/>
      <c r="GU3" s="116"/>
      <c r="GV3" s="116"/>
      <c r="GW3" s="116"/>
      <c r="GX3" s="116"/>
      <c r="GY3" s="116"/>
      <c r="GZ3" s="116"/>
      <c r="HA3" s="116"/>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row>
    <row r="4" spans="1:252" s="119" customFormat="1" ht="15" customHeight="1">
      <c r="A4" s="104"/>
      <c r="B4" s="131"/>
      <c r="C4" s="127"/>
      <c r="D4" s="146" t="s">
        <v>3</v>
      </c>
      <c r="E4" s="162">
        <v>0.25</v>
      </c>
      <c r="F4" s="162">
        <v>0.5</v>
      </c>
      <c r="G4" s="162">
        <v>0.75</v>
      </c>
      <c r="H4" s="162">
        <v>1</v>
      </c>
      <c r="I4" s="162">
        <v>1.25</v>
      </c>
      <c r="J4" s="162">
        <v>1.5</v>
      </c>
      <c r="K4" s="162">
        <v>1.75</v>
      </c>
      <c r="L4" s="162">
        <v>2</v>
      </c>
      <c r="M4" s="162">
        <v>2.25</v>
      </c>
      <c r="N4" s="162">
        <v>2.5</v>
      </c>
      <c r="O4" s="162">
        <v>2.75</v>
      </c>
      <c r="P4" s="162">
        <v>3</v>
      </c>
      <c r="Q4" s="162">
        <v>3.25</v>
      </c>
      <c r="R4" s="162">
        <v>3.5</v>
      </c>
      <c r="S4" s="162">
        <v>3.75</v>
      </c>
      <c r="T4" s="140"/>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05"/>
      <c r="BC4" s="105"/>
      <c r="BD4" s="105"/>
      <c r="BE4" s="105"/>
      <c r="BF4" s="105"/>
      <c r="BG4" s="105"/>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row>
    <row r="5" spans="1:252" s="119" customFormat="1" ht="15" customHeight="1">
      <c r="A5" s="104"/>
      <c r="B5" s="131"/>
      <c r="C5" s="120"/>
      <c r="D5" s="163">
        <v>50</v>
      </c>
      <c r="E5" s="122">
        <f aca="true" t="shared" si="0" ref="E5:E11">((VLOOKUP(Species.,Lumber,2,FALSE)*IF(E$4&lt;Cutoff,1,Upcharge+1)+Plane)*(CEILING(Thickness.,0.25)+0.25)*(Waste+1)*(E$4+Added)/12+VLOOKUP($H$2,Types,3,FALSE)+((VLOOKUP($H$2,Types,2,FALSE)+IF($H$2=Mldg.,(Template+(Knives*E$4))*VLOOKUP(class.,Class,2,FALSE),IF($H$2=Crown.,(Template+(Knives*E$4))*VLOOKUP(class.,Class,2,FALSE),0)))/$D5))*(mup+1)</f>
        <v>4.110850694444445</v>
      </c>
      <c r="F5" s="122">
        <f aca="true" t="shared" si="1" ref="F5:S11">((VLOOKUP(Species.,Lumber,2,FALSE)*IF(F$4&lt;Cutoff,1,Upcharge+1)+Plane)*(CEILING(Thickness.,0.25)+0.25)*(Waste+1)*(F$4+Added)/12+VLOOKUP($H$2,Types,3,FALSE)+((VLOOKUP($H$2,Types,2,FALSE)+IF($H$2=Mldg.,(Template+(Knives*F$4))*VLOOKUP(class.,Class,2,FALSE),IF($H$2=Crown.,(Template+(Knives*F$4))*VLOOKUP(class.,Class,2,FALSE),0)))/$D5))*(mup+1)</f>
        <v>4.243663194444444</v>
      </c>
      <c r="G5" s="122">
        <f t="shared" si="1"/>
        <v>4.376475694444444</v>
      </c>
      <c r="H5" s="122">
        <f t="shared" si="1"/>
        <v>4.509288194444444</v>
      </c>
      <c r="I5" s="122">
        <f t="shared" si="1"/>
        <v>4.642100694444444</v>
      </c>
      <c r="J5" s="122">
        <f t="shared" si="1"/>
        <v>4.774913194444444</v>
      </c>
      <c r="K5" s="122">
        <f t="shared" si="1"/>
        <v>4.907725694444444</v>
      </c>
      <c r="L5" s="122">
        <f t="shared" si="1"/>
        <v>5.040538194444445</v>
      </c>
      <c r="M5" s="122">
        <f t="shared" si="1"/>
        <v>5.173350694444445</v>
      </c>
      <c r="N5" s="122">
        <f t="shared" si="1"/>
        <v>5.306163194444444</v>
      </c>
      <c r="O5" s="122">
        <f t="shared" si="1"/>
        <v>5.438975694444444</v>
      </c>
      <c r="P5" s="122">
        <f t="shared" si="1"/>
        <v>5.571788194444444</v>
      </c>
      <c r="Q5" s="122">
        <f t="shared" si="1"/>
        <v>5.704600694444445</v>
      </c>
      <c r="R5" s="122">
        <f t="shared" si="1"/>
        <v>5.837413194444445</v>
      </c>
      <c r="S5" s="122">
        <f t="shared" si="1"/>
        <v>5.970225694444444</v>
      </c>
      <c r="T5" s="140"/>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row>
    <row r="6" spans="1:252" s="116" customFormat="1" ht="15" customHeight="1">
      <c r="A6" s="114"/>
      <c r="B6" s="132"/>
      <c r="C6" s="128"/>
      <c r="D6" s="164">
        <v>100</v>
      </c>
      <c r="E6" s="169">
        <f t="shared" si="0"/>
        <v>2.2379340277777784</v>
      </c>
      <c r="F6" s="169">
        <f aca="true" t="shared" si="2" ref="F6:S6">((VLOOKUP(Species.,Lumber,2,FALSE)*IF(F$4&lt;Cutoff,1,Upcharge+1)+Plane)*(CEILING(Thickness.,0.25)+0.25)*(Waste+1)*(F$4+Added)/12+VLOOKUP($H$2,Types,3,FALSE)+((VLOOKUP($H$2,Types,2,FALSE)+IF($H$2=Mldg.,(Template+(Knives*F$4))*VLOOKUP(class.,Class,2,FALSE),IF($H$2=Crown.,(Template+(Knives*F$4))*VLOOKUP(class.,Class,2,FALSE),0)))/$D6))*(mup+1)</f>
        <v>2.345746527777778</v>
      </c>
      <c r="G6" s="169">
        <f t="shared" si="2"/>
        <v>2.4535590277777777</v>
      </c>
      <c r="H6" s="169">
        <f t="shared" si="2"/>
        <v>2.5613715277777778</v>
      </c>
      <c r="I6" s="169">
        <f t="shared" si="2"/>
        <v>2.669184027777778</v>
      </c>
      <c r="J6" s="169">
        <f t="shared" si="2"/>
        <v>2.7769965277777775</v>
      </c>
      <c r="K6" s="169">
        <f t="shared" si="2"/>
        <v>2.8848090277777776</v>
      </c>
      <c r="L6" s="169">
        <f t="shared" si="2"/>
        <v>2.9926215277777777</v>
      </c>
      <c r="M6" s="169">
        <f t="shared" si="2"/>
        <v>3.100434027777778</v>
      </c>
      <c r="N6" s="169">
        <f t="shared" si="2"/>
        <v>3.208246527777778</v>
      </c>
      <c r="O6" s="169">
        <f t="shared" si="2"/>
        <v>3.316059027777778</v>
      </c>
      <c r="P6" s="169">
        <f t="shared" si="2"/>
        <v>3.4238715277777776</v>
      </c>
      <c r="Q6" s="169">
        <f t="shared" si="2"/>
        <v>3.5316840277777786</v>
      </c>
      <c r="R6" s="169">
        <f t="shared" si="2"/>
        <v>3.639496527777778</v>
      </c>
      <c r="S6" s="169">
        <f t="shared" si="2"/>
        <v>3.747309027777778</v>
      </c>
      <c r="T6" s="140"/>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05"/>
      <c r="BC6" s="105"/>
      <c r="BD6" s="105"/>
      <c r="BE6" s="105"/>
      <c r="BF6" s="105"/>
      <c r="BG6" s="105"/>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6"/>
      <c r="IA6" s="106"/>
      <c r="IB6" s="106"/>
      <c r="IC6" s="106"/>
      <c r="ID6" s="106"/>
      <c r="IE6" s="106"/>
      <c r="IF6" s="106"/>
      <c r="IG6" s="106"/>
      <c r="IH6" s="106"/>
      <c r="II6" s="106"/>
      <c r="IJ6" s="106"/>
      <c r="IK6" s="106"/>
      <c r="IL6" s="106"/>
      <c r="IM6" s="106"/>
      <c r="IN6" s="106"/>
      <c r="IO6" s="106"/>
      <c r="IP6" s="106"/>
      <c r="IQ6" s="106"/>
      <c r="IR6" s="106"/>
    </row>
    <row r="7" spans="1:252" ht="15" customHeight="1">
      <c r="A7" s="103"/>
      <c r="B7" s="130"/>
      <c r="C7" s="129"/>
      <c r="D7" s="163">
        <v>150</v>
      </c>
      <c r="E7" s="122">
        <f t="shared" si="0"/>
        <v>1.613628472222222</v>
      </c>
      <c r="F7" s="122">
        <f t="shared" si="1"/>
        <v>1.7131076388888888</v>
      </c>
      <c r="G7" s="122">
        <f t="shared" si="1"/>
        <v>1.8125868055555556</v>
      </c>
      <c r="H7" s="122">
        <f t="shared" si="1"/>
        <v>1.9120659722222222</v>
      </c>
      <c r="I7" s="122">
        <f t="shared" si="1"/>
        <v>2.011545138888889</v>
      </c>
      <c r="J7" s="122">
        <f t="shared" si="1"/>
        <v>2.1110243055555555</v>
      </c>
      <c r="K7" s="122">
        <f t="shared" si="1"/>
        <v>2.2105034722222223</v>
      </c>
      <c r="L7" s="122">
        <f t="shared" si="1"/>
        <v>2.309982638888889</v>
      </c>
      <c r="M7" s="122">
        <f t="shared" si="1"/>
        <v>2.4094618055555554</v>
      </c>
      <c r="N7" s="122">
        <f t="shared" si="1"/>
        <v>2.5089409722222222</v>
      </c>
      <c r="O7" s="122">
        <f t="shared" si="1"/>
        <v>2.608420138888889</v>
      </c>
      <c r="P7" s="122">
        <f t="shared" si="1"/>
        <v>2.7078993055555554</v>
      </c>
      <c r="Q7" s="122">
        <f t="shared" si="1"/>
        <v>2.807378472222222</v>
      </c>
      <c r="R7" s="122">
        <f t="shared" si="1"/>
        <v>2.906857638888889</v>
      </c>
      <c r="S7" s="122">
        <f t="shared" si="1"/>
        <v>3.0063368055555557</v>
      </c>
      <c r="T7" s="140"/>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c r="IO7" s="116"/>
      <c r="IP7" s="116"/>
      <c r="IQ7" s="116"/>
      <c r="IR7" s="116"/>
    </row>
    <row r="8" spans="1:252" s="116" customFormat="1" ht="15" customHeight="1">
      <c r="A8" s="114"/>
      <c r="B8" s="132"/>
      <c r="C8" s="128"/>
      <c r="D8" s="164">
        <v>200</v>
      </c>
      <c r="E8" s="169">
        <f t="shared" si="0"/>
        <v>1.3014756944444446</v>
      </c>
      <c r="F8" s="169">
        <f t="shared" si="1"/>
        <v>1.3967881944444445</v>
      </c>
      <c r="G8" s="169">
        <f t="shared" si="1"/>
        <v>1.4921006944444444</v>
      </c>
      <c r="H8" s="169">
        <f t="shared" si="1"/>
        <v>1.5874131944444445</v>
      </c>
      <c r="I8" s="169">
        <f t="shared" si="1"/>
        <v>1.6827256944444446</v>
      </c>
      <c r="J8" s="169">
        <f t="shared" si="1"/>
        <v>1.7780381944444446</v>
      </c>
      <c r="K8" s="169">
        <f t="shared" si="1"/>
        <v>1.8733506944444445</v>
      </c>
      <c r="L8" s="169">
        <f t="shared" si="1"/>
        <v>1.9686631944444444</v>
      </c>
      <c r="M8" s="169">
        <f t="shared" si="1"/>
        <v>2.0639756944444447</v>
      </c>
      <c r="N8" s="169">
        <f t="shared" si="1"/>
        <v>2.159288194444444</v>
      </c>
      <c r="O8" s="169">
        <f t="shared" si="1"/>
        <v>2.2546006944444446</v>
      </c>
      <c r="P8" s="169">
        <f t="shared" si="1"/>
        <v>2.3499131944444445</v>
      </c>
      <c r="Q8" s="169">
        <f t="shared" si="1"/>
        <v>2.4452256944444444</v>
      </c>
      <c r="R8" s="169">
        <f t="shared" si="1"/>
        <v>2.5405381944444443</v>
      </c>
      <c r="S8" s="169">
        <f t="shared" si="1"/>
        <v>2.635850694444444</v>
      </c>
      <c r="T8" s="140"/>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05"/>
      <c r="BC8" s="105"/>
      <c r="BD8" s="105"/>
      <c r="BE8" s="105"/>
      <c r="BF8" s="105"/>
      <c r="BG8" s="105"/>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c r="FF8" s="106"/>
      <c r="FG8" s="106"/>
      <c r="FH8" s="106"/>
      <c r="FI8" s="106"/>
      <c r="FJ8" s="106"/>
      <c r="FK8" s="106"/>
      <c r="FL8" s="106"/>
      <c r="FM8" s="106"/>
      <c r="FN8" s="106"/>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c r="GW8" s="106"/>
      <c r="GX8" s="106"/>
      <c r="GY8" s="106"/>
      <c r="GZ8" s="106"/>
      <c r="HA8" s="106"/>
      <c r="HB8" s="106"/>
      <c r="HC8" s="106"/>
      <c r="HD8" s="106"/>
      <c r="HE8" s="106"/>
      <c r="HF8" s="106"/>
      <c r="HG8" s="106"/>
      <c r="HH8" s="106"/>
      <c r="HI8" s="106"/>
      <c r="HJ8" s="106"/>
      <c r="HK8" s="106"/>
      <c r="HL8" s="106"/>
      <c r="HM8" s="106"/>
      <c r="HN8" s="106"/>
      <c r="HO8" s="106"/>
      <c r="HP8" s="106"/>
      <c r="HQ8" s="106"/>
      <c r="HR8" s="106"/>
      <c r="HS8" s="106"/>
      <c r="HT8" s="106"/>
      <c r="HU8" s="106"/>
      <c r="HV8" s="106"/>
      <c r="HW8" s="106"/>
      <c r="HX8" s="106"/>
      <c r="HY8" s="106"/>
      <c r="HZ8" s="106"/>
      <c r="IA8" s="106"/>
      <c r="IB8" s="106"/>
      <c r="IC8" s="106"/>
      <c r="ID8" s="106"/>
      <c r="IE8" s="106"/>
      <c r="IF8" s="106"/>
      <c r="IG8" s="106"/>
      <c r="IH8" s="106"/>
      <c r="II8" s="106"/>
      <c r="IJ8" s="106"/>
      <c r="IK8" s="106"/>
      <c r="IL8" s="106"/>
      <c r="IM8" s="106"/>
      <c r="IN8" s="106"/>
      <c r="IO8" s="106"/>
      <c r="IP8" s="106"/>
      <c r="IQ8" s="106"/>
      <c r="IR8" s="106"/>
    </row>
    <row r="9" spans="1:53" ht="15" customHeight="1">
      <c r="A9" s="103"/>
      <c r="B9" s="130"/>
      <c r="C9" s="129"/>
      <c r="D9" s="163">
        <v>250</v>
      </c>
      <c r="E9" s="122">
        <f t="shared" si="0"/>
        <v>1.114184027777778</v>
      </c>
      <c r="F9" s="122">
        <f t="shared" si="1"/>
        <v>1.2069965277777777</v>
      </c>
      <c r="G9" s="122">
        <f t="shared" si="1"/>
        <v>1.299809027777778</v>
      </c>
      <c r="H9" s="122">
        <f t="shared" si="1"/>
        <v>1.3926215277777778</v>
      </c>
      <c r="I9" s="122">
        <f t="shared" si="1"/>
        <v>1.4854340277777778</v>
      </c>
      <c r="J9" s="122">
        <f t="shared" si="1"/>
        <v>1.578246527777778</v>
      </c>
      <c r="K9" s="122">
        <f t="shared" si="1"/>
        <v>1.6710590277777775</v>
      </c>
      <c r="L9" s="122">
        <f t="shared" si="1"/>
        <v>1.763871527777778</v>
      </c>
      <c r="M9" s="122">
        <f t="shared" si="1"/>
        <v>1.8566840277777779</v>
      </c>
      <c r="N9" s="122">
        <f t="shared" si="1"/>
        <v>1.9494965277777776</v>
      </c>
      <c r="O9" s="122">
        <f t="shared" si="1"/>
        <v>2.042309027777778</v>
      </c>
      <c r="P9" s="122">
        <f t="shared" si="1"/>
        <v>2.1351215277777778</v>
      </c>
      <c r="Q9" s="122">
        <f t="shared" si="1"/>
        <v>2.2279340277777777</v>
      </c>
      <c r="R9" s="122">
        <f t="shared" si="1"/>
        <v>2.3207465277777777</v>
      </c>
      <c r="S9" s="122">
        <f t="shared" si="1"/>
        <v>2.4135590277777776</v>
      </c>
      <c r="T9" s="140"/>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row>
    <row r="10" spans="1:252" s="116" customFormat="1" ht="15" customHeight="1">
      <c r="A10" s="114"/>
      <c r="B10" s="132"/>
      <c r="C10" s="128"/>
      <c r="D10" s="164">
        <v>500</v>
      </c>
      <c r="E10" s="169">
        <f t="shared" si="0"/>
        <v>0.7396006944444444</v>
      </c>
      <c r="F10" s="169">
        <f t="shared" si="1"/>
        <v>0.8274131944444443</v>
      </c>
      <c r="G10" s="169">
        <f t="shared" si="1"/>
        <v>0.9152256944444446</v>
      </c>
      <c r="H10" s="169">
        <f t="shared" si="1"/>
        <v>1.0030381944444444</v>
      </c>
      <c r="I10" s="169">
        <f t="shared" si="1"/>
        <v>1.0908506944444447</v>
      </c>
      <c r="J10" s="169">
        <f t="shared" si="1"/>
        <v>1.1786631944444446</v>
      </c>
      <c r="K10" s="169">
        <f t="shared" si="1"/>
        <v>1.2664756944444444</v>
      </c>
      <c r="L10" s="169">
        <f t="shared" si="1"/>
        <v>1.3542881944444443</v>
      </c>
      <c r="M10" s="169">
        <f t="shared" si="1"/>
        <v>1.4421006944444446</v>
      </c>
      <c r="N10" s="169">
        <f t="shared" si="1"/>
        <v>1.5299131944444444</v>
      </c>
      <c r="O10" s="169">
        <f t="shared" si="1"/>
        <v>1.6177256944444447</v>
      </c>
      <c r="P10" s="169">
        <f t="shared" si="1"/>
        <v>1.7055381944444443</v>
      </c>
      <c r="Q10" s="169">
        <f t="shared" si="1"/>
        <v>1.7933506944444444</v>
      </c>
      <c r="R10" s="169">
        <f t="shared" si="1"/>
        <v>1.881163194444444</v>
      </c>
      <c r="S10" s="169">
        <f t="shared" si="1"/>
        <v>1.968975694444444</v>
      </c>
      <c r="T10" s="140"/>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05"/>
      <c r="BC10" s="105"/>
      <c r="BD10" s="105"/>
      <c r="BE10" s="105"/>
      <c r="BF10" s="105"/>
      <c r="BG10" s="105"/>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06"/>
      <c r="FE10" s="106"/>
      <c r="FF10" s="106"/>
      <c r="FG10" s="106"/>
      <c r="FH10" s="106"/>
      <c r="FI10" s="106"/>
      <c r="FJ10" s="106"/>
      <c r="FK10" s="106"/>
      <c r="FL10" s="106"/>
      <c r="FM10" s="106"/>
      <c r="FN10" s="106"/>
      <c r="FO10" s="106"/>
      <c r="FP10" s="106"/>
      <c r="FQ10" s="106"/>
      <c r="FR10" s="106"/>
      <c r="FS10" s="106"/>
      <c r="FT10" s="106"/>
      <c r="FU10" s="106"/>
      <c r="FV10" s="106"/>
      <c r="FW10" s="106"/>
      <c r="FX10" s="106"/>
      <c r="FY10" s="106"/>
      <c r="FZ10" s="106"/>
      <c r="GA10" s="106"/>
      <c r="GB10" s="106"/>
      <c r="GC10" s="106"/>
      <c r="GD10" s="106"/>
      <c r="GE10" s="106"/>
      <c r="GF10" s="106"/>
      <c r="GG10" s="106"/>
      <c r="GH10" s="106"/>
      <c r="GI10" s="106"/>
      <c r="GJ10" s="106"/>
      <c r="GK10" s="106"/>
      <c r="GL10" s="106"/>
      <c r="GM10" s="106"/>
      <c r="GN10" s="106"/>
      <c r="GO10" s="106"/>
      <c r="GP10" s="106"/>
      <c r="GQ10" s="106"/>
      <c r="GR10" s="106"/>
      <c r="GS10" s="106"/>
      <c r="GT10" s="106"/>
      <c r="GU10" s="106"/>
      <c r="GV10" s="106"/>
      <c r="GW10" s="106"/>
      <c r="GX10" s="106"/>
      <c r="GY10" s="106"/>
      <c r="GZ10" s="106"/>
      <c r="HA10" s="106"/>
      <c r="HB10" s="106"/>
      <c r="HC10" s="106"/>
      <c r="HD10" s="106"/>
      <c r="HE10" s="106"/>
      <c r="HF10" s="106"/>
      <c r="HG10" s="106"/>
      <c r="HH10" s="106"/>
      <c r="HI10" s="106"/>
      <c r="HJ10" s="106"/>
      <c r="HK10" s="106"/>
      <c r="HL10" s="106"/>
      <c r="HM10" s="106"/>
      <c r="HN10" s="106"/>
      <c r="HO10" s="106"/>
      <c r="HP10" s="106"/>
      <c r="HQ10" s="106"/>
      <c r="HR10" s="106"/>
      <c r="HS10" s="106"/>
      <c r="HT10" s="106"/>
      <c r="HU10" s="106"/>
      <c r="HV10" s="106"/>
      <c r="HW10" s="106"/>
      <c r="HX10" s="106"/>
      <c r="HY10" s="106"/>
      <c r="HZ10" s="106"/>
      <c r="IA10" s="106"/>
      <c r="IB10" s="106"/>
      <c r="IC10" s="106"/>
      <c r="ID10" s="106"/>
      <c r="IE10" s="106"/>
      <c r="IF10" s="106"/>
      <c r="IG10" s="106"/>
      <c r="IH10" s="106"/>
      <c r="II10" s="106"/>
      <c r="IJ10" s="106"/>
      <c r="IK10" s="106"/>
      <c r="IL10" s="106"/>
      <c r="IM10" s="106"/>
      <c r="IN10" s="106"/>
      <c r="IO10" s="106"/>
      <c r="IP10" s="106"/>
      <c r="IQ10" s="106"/>
      <c r="IR10" s="106"/>
    </row>
    <row r="11" spans="1:53" ht="15" customHeight="1">
      <c r="A11" s="103"/>
      <c r="B11" s="130"/>
      <c r="C11" s="129"/>
      <c r="D11" s="163">
        <v>1000</v>
      </c>
      <c r="E11" s="122">
        <f t="shared" si="0"/>
        <v>0.5523090277777778</v>
      </c>
      <c r="F11" s="122">
        <f t="shared" si="1"/>
        <v>0.6376215277777777</v>
      </c>
      <c r="G11" s="122">
        <f t="shared" si="1"/>
        <v>0.7229340277777778</v>
      </c>
      <c r="H11" s="122">
        <f t="shared" si="1"/>
        <v>0.8082465277777777</v>
      </c>
      <c r="I11" s="122">
        <f t="shared" si="1"/>
        <v>0.8935590277777778</v>
      </c>
      <c r="J11" s="122">
        <f t="shared" si="1"/>
        <v>0.9788715277777778</v>
      </c>
      <c r="K11" s="122">
        <f t="shared" si="1"/>
        <v>1.0641840277777779</v>
      </c>
      <c r="L11" s="122">
        <f aca="true" t="shared" si="3" ref="L11:S11">((VLOOKUP(Species.,Lumber,2,FALSE)*IF(L$4&lt;Cutoff,1,Upcharge+1)+Plane)*(CEILING(Thickness.,0.25)+0.25)*(Waste+1)*(L$4+Added)/12+VLOOKUP($H$2,Types,3,FALSE)+((VLOOKUP($H$2,Types,2,FALSE)+IF($H$2=Mldg.,(Template+(Knives*L$4))*VLOOKUP(class.,Class,2,FALSE),IF($H$2=Crown.,(Template+(Knives*L$4))*VLOOKUP(class.,Class,2,FALSE),0)))/$D11))*(mup+1)</f>
        <v>1.1494965277777778</v>
      </c>
      <c r="M11" s="122">
        <f t="shared" si="3"/>
        <v>1.234809027777778</v>
      </c>
      <c r="N11" s="122">
        <f t="shared" si="3"/>
        <v>1.3201215277777776</v>
      </c>
      <c r="O11" s="122">
        <f t="shared" si="3"/>
        <v>1.4054340277777777</v>
      </c>
      <c r="P11" s="122">
        <f t="shared" si="3"/>
        <v>1.4907465277777776</v>
      </c>
      <c r="Q11" s="122">
        <f t="shared" si="3"/>
        <v>1.5760590277777777</v>
      </c>
      <c r="R11" s="122">
        <f t="shared" si="3"/>
        <v>1.6613715277777774</v>
      </c>
      <c r="S11" s="122">
        <f t="shared" si="3"/>
        <v>1.7466840277777775</v>
      </c>
      <c r="T11" s="140"/>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row>
    <row r="12" spans="1:53" ht="1.5" customHeight="1">
      <c r="A12" s="103"/>
      <c r="B12" s="130"/>
      <c r="C12" s="129"/>
      <c r="D12" s="147"/>
      <c r="E12" s="122">
        <f aca="true" t="shared" si="4" ref="E12:S12">IF(class.=0,0,IF($H$2=0,0,IF(E$4=0,0,IF($D12=0,0,((IF(E$4&lt;Cutoff,0,Upcharge)+IF(Species.=0,0,VLOOKUP(Species.,Lumber,2,FALSE))+Plane)*(CEILING(Thickness.,0.25)+0.25)*(Waste+1)*E$4/12+VLOOKUP($H$2,Types,3,FALSE)+((VLOOKUP($H$2,Types,2,FALSE)+IF($H$2=Mldg.,Template+(Knives*E$4)*VLOOKUP(class.,Class,2,FALSE),IF($H$2=Crown.,(Template+(Knives*E$4))*VLOOKUP(class.,Class,2,FALSE),0)))/$D12))))))*(mup+1)</f>
        <v>0</v>
      </c>
      <c r="F12" s="122">
        <f t="shared" si="4"/>
        <v>0</v>
      </c>
      <c r="G12" s="122">
        <f t="shared" si="4"/>
        <v>0</v>
      </c>
      <c r="H12" s="122">
        <f t="shared" si="4"/>
        <v>0</v>
      </c>
      <c r="I12" s="122">
        <f t="shared" si="4"/>
        <v>0</v>
      </c>
      <c r="J12" s="122">
        <f t="shared" si="4"/>
        <v>0</v>
      </c>
      <c r="K12" s="122">
        <f t="shared" si="4"/>
        <v>0</v>
      </c>
      <c r="L12" s="122">
        <f t="shared" si="4"/>
        <v>0</v>
      </c>
      <c r="M12" s="122">
        <f t="shared" si="4"/>
        <v>0</v>
      </c>
      <c r="N12" s="122">
        <f t="shared" si="4"/>
        <v>0</v>
      </c>
      <c r="O12" s="122">
        <f t="shared" si="4"/>
        <v>0</v>
      </c>
      <c r="P12" s="122">
        <f t="shared" si="4"/>
        <v>0</v>
      </c>
      <c r="Q12" s="122">
        <f t="shared" si="4"/>
        <v>0</v>
      </c>
      <c r="R12" s="122">
        <f t="shared" si="4"/>
        <v>0</v>
      </c>
      <c r="S12" s="122">
        <f t="shared" si="4"/>
        <v>0</v>
      </c>
      <c r="T12" s="140"/>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row>
    <row r="13" spans="1:53" ht="12.75">
      <c r="A13" s="103"/>
      <c r="B13" s="130"/>
      <c r="C13" s="109"/>
      <c r="D13" s="148"/>
      <c r="E13" s="124"/>
      <c r="F13" s="124"/>
      <c r="G13" s="124"/>
      <c r="H13" s="124"/>
      <c r="I13" s="124"/>
      <c r="J13" s="124"/>
      <c r="K13" s="124"/>
      <c r="L13" s="124"/>
      <c r="M13" s="124"/>
      <c r="N13" s="124"/>
      <c r="O13" s="124"/>
      <c r="P13" s="124"/>
      <c r="Q13" s="124"/>
      <c r="R13" s="124"/>
      <c r="S13" s="124"/>
      <c r="T13" s="140"/>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row>
    <row r="14" spans="1:53" ht="15" customHeight="1">
      <c r="A14" s="103"/>
      <c r="B14" s="130"/>
      <c r="C14" s="109"/>
      <c r="D14" s="149" t="s">
        <v>3</v>
      </c>
      <c r="E14" s="174">
        <v>4</v>
      </c>
      <c r="F14" s="174">
        <v>4.25</v>
      </c>
      <c r="G14" s="174">
        <v>4.5</v>
      </c>
      <c r="H14" s="174">
        <v>4.75</v>
      </c>
      <c r="I14" s="174">
        <v>5</v>
      </c>
      <c r="J14" s="174">
        <v>5.25</v>
      </c>
      <c r="K14" s="174">
        <v>5.5</v>
      </c>
      <c r="L14" s="174">
        <v>5.75</v>
      </c>
      <c r="M14" s="174">
        <v>6</v>
      </c>
      <c r="N14" s="174">
        <v>6.25</v>
      </c>
      <c r="O14" s="174">
        <v>6.5</v>
      </c>
      <c r="P14" s="174">
        <v>6.75</v>
      </c>
      <c r="Q14" s="174">
        <v>7</v>
      </c>
      <c r="R14" s="174">
        <v>7.25</v>
      </c>
      <c r="S14" s="174">
        <v>7.5</v>
      </c>
      <c r="T14" s="140"/>
      <c r="AI14" s="115"/>
      <c r="AJ14" s="115"/>
      <c r="AK14" s="115"/>
      <c r="AL14" s="115"/>
      <c r="AM14" s="115"/>
      <c r="AN14" s="115"/>
      <c r="AO14" s="115"/>
      <c r="AP14" s="115"/>
      <c r="AQ14" s="115"/>
      <c r="AR14" s="115"/>
      <c r="AS14" s="115"/>
      <c r="AT14" s="115"/>
      <c r="AU14" s="115"/>
      <c r="AV14" s="115"/>
      <c r="AW14" s="115"/>
      <c r="AX14" s="115"/>
      <c r="AY14" s="115"/>
      <c r="AZ14" s="115"/>
      <c r="BA14" s="115"/>
    </row>
    <row r="15" spans="1:252" s="119" customFormat="1" ht="15" customHeight="1">
      <c r="A15" s="104"/>
      <c r="B15" s="131"/>
      <c r="C15" s="120"/>
      <c r="D15" s="170">
        <f>D5</f>
        <v>50</v>
      </c>
      <c r="E15" s="122">
        <f aca="true" t="shared" si="5" ref="E15:S15">((VLOOKUP(Species.,Lumber,2,FALSE)*IF(E$14&lt;Cutoff,1,Upcharge+1)+Plane)*(CEILING(Thickness.,0.25)+0.25)*(Waste+1)*(E$14+Added)/12+VLOOKUP($H$2,Types,3,FALSE)+((VLOOKUP($H$2,Types,2,FALSE)+IF($H$2=Mldg.,(Template+(Knives*E$14))*VLOOKUP(class.,Class,2,FALSE),IF($H$2=Crown.,(Template+(Knives*E$14))*VLOOKUP(class.,Class,2,FALSE),0)))/$D5))*(mup+1)</f>
        <v>6.103038194444444</v>
      </c>
      <c r="F15" s="122">
        <f t="shared" si="5"/>
        <v>6.235850694444444</v>
      </c>
      <c r="G15" s="122">
        <f t="shared" si="5"/>
        <v>6.368663194444444</v>
      </c>
      <c r="H15" s="122">
        <f t="shared" si="5"/>
        <v>6.501475694444445</v>
      </c>
      <c r="I15" s="122">
        <f t="shared" si="5"/>
        <v>6.634288194444444</v>
      </c>
      <c r="J15" s="122">
        <f t="shared" si="5"/>
        <v>6.767100694444444</v>
      </c>
      <c r="K15" s="122">
        <f t="shared" si="5"/>
        <v>6.899913194444444</v>
      </c>
      <c r="L15" s="122">
        <f t="shared" si="5"/>
        <v>7.032725694444445</v>
      </c>
      <c r="M15" s="122">
        <f t="shared" si="5"/>
        <v>7.165538194444445</v>
      </c>
      <c r="N15" s="122">
        <f t="shared" si="5"/>
        <v>7.298350694444444</v>
      </c>
      <c r="O15" s="122">
        <f t="shared" si="5"/>
        <v>7.431163194444444</v>
      </c>
      <c r="P15" s="122">
        <f t="shared" si="5"/>
        <v>7.563975694444444</v>
      </c>
      <c r="Q15" s="122">
        <f t="shared" si="5"/>
        <v>7.696788194444445</v>
      </c>
      <c r="R15" s="122">
        <f t="shared" si="5"/>
        <v>7.829600694444445</v>
      </c>
      <c r="S15" s="122">
        <f t="shared" si="5"/>
        <v>7.962413194444444</v>
      </c>
      <c r="T15" s="140"/>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05"/>
      <c r="BC15" s="105"/>
      <c r="BD15" s="105"/>
      <c r="BE15" s="105"/>
      <c r="BF15" s="105"/>
      <c r="BG15" s="105"/>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106"/>
      <c r="IG15" s="106"/>
      <c r="IH15" s="106"/>
      <c r="II15" s="106"/>
      <c r="IJ15" s="106"/>
      <c r="IK15" s="106"/>
      <c r="IL15" s="106"/>
      <c r="IM15" s="106"/>
      <c r="IN15" s="106"/>
      <c r="IO15" s="106"/>
      <c r="IP15" s="106"/>
      <c r="IQ15" s="106"/>
      <c r="IR15" s="106"/>
    </row>
    <row r="16" spans="1:53" ht="15" customHeight="1">
      <c r="A16" s="103"/>
      <c r="B16" s="130"/>
      <c r="C16" s="129"/>
      <c r="D16" s="171">
        <f aca="true" t="shared" si="6" ref="D16:D21">D6</f>
        <v>100</v>
      </c>
      <c r="E16" s="169">
        <f aca="true" t="shared" si="7" ref="E16:S16">((VLOOKUP(Species.,Lumber,2,FALSE)*IF(E$14&lt;Cutoff,1,Upcharge+1)+Plane)*(CEILING(Thickness.,0.25)+0.25)*(Waste+1)*(E$14+Added)/12+VLOOKUP($H$2,Types,3,FALSE)+((VLOOKUP($H$2,Types,2,FALSE)+IF($H$2=Mldg.,(Template+(Knives*E$14))*VLOOKUP(class.,Class,2,FALSE),IF($H$2=Crown.,(Template+(Knives*E$14))*VLOOKUP(class.,Class,2,FALSE),0)))/$D6))*(mup+1)</f>
        <v>3.8551215277777775</v>
      </c>
      <c r="F16" s="169">
        <f t="shared" si="7"/>
        <v>3.962934027777778</v>
      </c>
      <c r="G16" s="169">
        <f t="shared" si="7"/>
        <v>4.070746527777778</v>
      </c>
      <c r="H16" s="169">
        <f t="shared" si="7"/>
        <v>4.178559027777778</v>
      </c>
      <c r="I16" s="169">
        <f t="shared" si="7"/>
        <v>4.286371527777778</v>
      </c>
      <c r="J16" s="169">
        <f t="shared" si="7"/>
        <v>4.3941840277777775</v>
      </c>
      <c r="K16" s="169">
        <f t="shared" si="7"/>
        <v>4.501996527777777</v>
      </c>
      <c r="L16" s="169">
        <f t="shared" si="7"/>
        <v>4.609809027777779</v>
      </c>
      <c r="M16" s="169">
        <f t="shared" si="7"/>
        <v>4.717621527777778</v>
      </c>
      <c r="N16" s="169">
        <f t="shared" si="7"/>
        <v>4.825434027777778</v>
      </c>
      <c r="O16" s="169">
        <f t="shared" si="7"/>
        <v>4.9332465277777775</v>
      </c>
      <c r="P16" s="169">
        <f t="shared" si="7"/>
        <v>5.041059027777778</v>
      </c>
      <c r="Q16" s="169">
        <f t="shared" si="7"/>
        <v>5.148871527777779</v>
      </c>
      <c r="R16" s="169">
        <f t="shared" si="7"/>
        <v>5.256684027777778</v>
      </c>
      <c r="S16" s="169">
        <f t="shared" si="7"/>
        <v>5.364496527777778</v>
      </c>
      <c r="T16" s="140"/>
      <c r="AI16" s="115"/>
      <c r="AJ16" s="115"/>
      <c r="AK16" s="115"/>
      <c r="AL16" s="115"/>
      <c r="AM16" s="115"/>
      <c r="AN16" s="115"/>
      <c r="AO16" s="115"/>
      <c r="AP16" s="115"/>
      <c r="AQ16" s="115"/>
      <c r="AR16" s="115"/>
      <c r="AS16" s="115"/>
      <c r="AT16" s="115"/>
      <c r="AU16" s="115"/>
      <c r="AV16" s="115"/>
      <c r="AW16" s="115"/>
      <c r="AX16" s="115"/>
      <c r="AY16" s="115"/>
      <c r="AZ16" s="115"/>
      <c r="BA16" s="115"/>
    </row>
    <row r="17" spans="1:20" ht="15" customHeight="1">
      <c r="A17" s="103"/>
      <c r="B17" s="130"/>
      <c r="C17" s="129"/>
      <c r="D17" s="170">
        <f t="shared" si="6"/>
        <v>150</v>
      </c>
      <c r="E17" s="122">
        <f aca="true" t="shared" si="8" ref="E17:S17">((VLOOKUP(Species.,Lumber,2,FALSE)*IF(E$14&lt;Cutoff,1,Upcharge+1)+Plane)*(CEILING(Thickness.,0.25)+0.25)*(Waste+1)*(E$14+Added)/12+VLOOKUP($H$2,Types,3,FALSE)+((VLOOKUP($H$2,Types,2,FALSE)+IF($H$2=Mldg.,(Template+(Knives*E$14))*VLOOKUP(class.,Class,2,FALSE),IF($H$2=Crown.,(Template+(Knives*E$14))*VLOOKUP(class.,Class,2,FALSE),0)))/$D7))*(mup+1)</f>
        <v>3.1058159722222225</v>
      </c>
      <c r="F17" s="122">
        <f t="shared" si="8"/>
        <v>3.205295138888889</v>
      </c>
      <c r="G17" s="122">
        <f t="shared" si="8"/>
        <v>3.3047743055555556</v>
      </c>
      <c r="H17" s="122">
        <f t="shared" si="8"/>
        <v>3.4042534722222224</v>
      </c>
      <c r="I17" s="122">
        <f t="shared" si="8"/>
        <v>3.5037326388888888</v>
      </c>
      <c r="J17" s="122">
        <f t="shared" si="8"/>
        <v>3.603211805555555</v>
      </c>
      <c r="K17" s="122">
        <f t="shared" si="8"/>
        <v>3.7026909722222223</v>
      </c>
      <c r="L17" s="122">
        <f t="shared" si="8"/>
        <v>3.802170138888889</v>
      </c>
      <c r="M17" s="122">
        <f t="shared" si="8"/>
        <v>3.901649305555556</v>
      </c>
      <c r="N17" s="122">
        <f t="shared" si="8"/>
        <v>4.001128472222223</v>
      </c>
      <c r="O17" s="122">
        <f t="shared" si="8"/>
        <v>4.100607638888889</v>
      </c>
      <c r="P17" s="122">
        <f t="shared" si="8"/>
        <v>4.200086805555555</v>
      </c>
      <c r="Q17" s="122">
        <f t="shared" si="8"/>
        <v>4.299565972222222</v>
      </c>
      <c r="R17" s="122">
        <f t="shared" si="8"/>
        <v>4.399045138888889</v>
      </c>
      <c r="S17" s="122">
        <f t="shared" si="8"/>
        <v>4.498524305555555</v>
      </c>
      <c r="T17" s="140"/>
    </row>
    <row r="18" spans="1:20" ht="15" customHeight="1">
      <c r="A18" s="103"/>
      <c r="B18" s="130"/>
      <c r="C18" s="129"/>
      <c r="D18" s="171">
        <f t="shared" si="6"/>
        <v>200</v>
      </c>
      <c r="E18" s="169">
        <f aca="true" t="shared" si="9" ref="E18:S18">((VLOOKUP(Species.,Lumber,2,FALSE)*IF(E$14&lt;Cutoff,1,Upcharge+1)+Plane)*(CEILING(Thickness.,0.25)+0.25)*(Waste+1)*(E$14+Added)/12+VLOOKUP($H$2,Types,3,FALSE)+((VLOOKUP($H$2,Types,2,FALSE)+IF($H$2=Mldg.,(Template+(Knives*E$14))*VLOOKUP(class.,Class,2,FALSE),IF($H$2=Crown.,(Template+(Knives*E$14))*VLOOKUP(class.,Class,2,FALSE),0)))/$D8))*(mup+1)</f>
        <v>2.731163194444444</v>
      </c>
      <c r="F18" s="169">
        <f t="shared" si="9"/>
        <v>2.8264756944444445</v>
      </c>
      <c r="G18" s="169">
        <f t="shared" si="9"/>
        <v>2.921788194444445</v>
      </c>
      <c r="H18" s="169">
        <f t="shared" si="9"/>
        <v>3.0171006944444443</v>
      </c>
      <c r="I18" s="169">
        <f t="shared" si="9"/>
        <v>3.1124131944444446</v>
      </c>
      <c r="J18" s="169">
        <f t="shared" si="9"/>
        <v>3.207725694444444</v>
      </c>
      <c r="K18" s="169">
        <f t="shared" si="9"/>
        <v>3.3030381944444445</v>
      </c>
      <c r="L18" s="169">
        <f t="shared" si="9"/>
        <v>3.398350694444444</v>
      </c>
      <c r="M18" s="169">
        <f t="shared" si="9"/>
        <v>3.4936631944444443</v>
      </c>
      <c r="N18" s="169">
        <f t="shared" si="9"/>
        <v>3.5889756944444446</v>
      </c>
      <c r="O18" s="169">
        <f t="shared" si="9"/>
        <v>3.684288194444444</v>
      </c>
      <c r="P18" s="169">
        <f t="shared" si="9"/>
        <v>3.7796006944444445</v>
      </c>
      <c r="Q18" s="169">
        <f t="shared" si="9"/>
        <v>3.874913194444445</v>
      </c>
      <c r="R18" s="169">
        <f t="shared" si="9"/>
        <v>3.9702256944444447</v>
      </c>
      <c r="S18" s="169">
        <f t="shared" si="9"/>
        <v>4.065538194444444</v>
      </c>
      <c r="T18" s="140"/>
    </row>
    <row r="19" spans="1:20" ht="15" customHeight="1">
      <c r="A19" s="103"/>
      <c r="B19" s="130"/>
      <c r="C19" s="129"/>
      <c r="D19" s="170">
        <f t="shared" si="6"/>
        <v>250</v>
      </c>
      <c r="E19" s="122">
        <f aca="true" t="shared" si="10" ref="E19:S19">((VLOOKUP(Species.,Lumber,2,FALSE)*IF(E$14&lt;Cutoff,1,Upcharge+1)+Plane)*(CEILING(Thickness.,0.25)+0.25)*(Waste+1)*(E$14+Added)/12+VLOOKUP($H$2,Types,3,FALSE)+((VLOOKUP($H$2,Types,2,FALSE)+IF($H$2=Mldg.,(Template+(Knives*E$14))*VLOOKUP(class.,Class,2,FALSE),IF($H$2=Crown.,(Template+(Knives*E$14))*VLOOKUP(class.,Class,2,FALSE),0)))/$D9))*(mup+1)</f>
        <v>2.5063715277777776</v>
      </c>
      <c r="F19" s="122">
        <f t="shared" si="10"/>
        <v>2.5991840277777776</v>
      </c>
      <c r="G19" s="122">
        <f t="shared" si="10"/>
        <v>2.691996527777778</v>
      </c>
      <c r="H19" s="122">
        <f t="shared" si="10"/>
        <v>2.7848090277777784</v>
      </c>
      <c r="I19" s="122">
        <f t="shared" si="10"/>
        <v>2.8776215277777775</v>
      </c>
      <c r="J19" s="122">
        <f t="shared" si="10"/>
        <v>2.9704340277777774</v>
      </c>
      <c r="K19" s="122">
        <f t="shared" si="10"/>
        <v>3.0632465277777774</v>
      </c>
      <c r="L19" s="122">
        <f t="shared" si="10"/>
        <v>3.156059027777778</v>
      </c>
      <c r="M19" s="122">
        <f t="shared" si="10"/>
        <v>3.2488715277777773</v>
      </c>
      <c r="N19" s="122">
        <f t="shared" si="10"/>
        <v>3.3416840277777777</v>
      </c>
      <c r="O19" s="122">
        <f t="shared" si="10"/>
        <v>3.4344965277777773</v>
      </c>
      <c r="P19" s="122">
        <f t="shared" si="10"/>
        <v>3.527309027777777</v>
      </c>
      <c r="Q19" s="122">
        <f t="shared" si="10"/>
        <v>3.6201215277777776</v>
      </c>
      <c r="R19" s="122">
        <f t="shared" si="10"/>
        <v>3.712934027777778</v>
      </c>
      <c r="S19" s="122">
        <f t="shared" si="10"/>
        <v>3.805746527777777</v>
      </c>
      <c r="T19" s="140"/>
    </row>
    <row r="20" spans="1:20" ht="15" customHeight="1">
      <c r="A20" s="103"/>
      <c r="B20" s="130"/>
      <c r="C20" s="129"/>
      <c r="D20" s="171">
        <f t="shared" si="6"/>
        <v>500</v>
      </c>
      <c r="E20" s="169">
        <f aca="true" t="shared" si="11" ref="E20:S20">((VLOOKUP(Species.,Lumber,2,FALSE)*IF(E$14&lt;Cutoff,1,Upcharge+1)+Plane)*(CEILING(Thickness.,0.25)+0.25)*(Waste+1)*(E$14+Added)/12+VLOOKUP($H$2,Types,3,FALSE)+((VLOOKUP($H$2,Types,2,FALSE)+IF($H$2=Mldg.,(Template+(Knives*E$14))*VLOOKUP(class.,Class,2,FALSE),IF($H$2=Crown.,(Template+(Knives*E$14))*VLOOKUP(class.,Class,2,FALSE),0)))/$D10))*(mup+1)</f>
        <v>2.0567881944444446</v>
      </c>
      <c r="F20" s="169">
        <f t="shared" si="11"/>
        <v>2.1446006944444447</v>
      </c>
      <c r="G20" s="169">
        <f t="shared" si="11"/>
        <v>2.2324131944444443</v>
      </c>
      <c r="H20" s="169">
        <f t="shared" si="11"/>
        <v>2.3202256944444444</v>
      </c>
      <c r="I20" s="169">
        <f t="shared" si="11"/>
        <v>2.408038194444444</v>
      </c>
      <c r="J20" s="169">
        <f t="shared" si="11"/>
        <v>2.495850694444444</v>
      </c>
      <c r="K20" s="169">
        <f t="shared" si="11"/>
        <v>2.583663194444444</v>
      </c>
      <c r="L20" s="169">
        <f t="shared" si="11"/>
        <v>2.6714756944444447</v>
      </c>
      <c r="M20" s="169">
        <f t="shared" si="11"/>
        <v>2.7592881944444443</v>
      </c>
      <c r="N20" s="169">
        <f t="shared" si="11"/>
        <v>2.8471006944444444</v>
      </c>
      <c r="O20" s="169">
        <f t="shared" si="11"/>
        <v>2.934913194444444</v>
      </c>
      <c r="P20" s="169">
        <f t="shared" si="11"/>
        <v>3.022725694444444</v>
      </c>
      <c r="Q20" s="169">
        <f t="shared" si="11"/>
        <v>3.1105381944444446</v>
      </c>
      <c r="R20" s="169">
        <f t="shared" si="11"/>
        <v>3.1983506944444446</v>
      </c>
      <c r="S20" s="169">
        <f t="shared" si="11"/>
        <v>3.286163194444444</v>
      </c>
      <c r="T20" s="140"/>
    </row>
    <row r="21" spans="1:20" ht="15" customHeight="1">
      <c r="A21" s="103"/>
      <c r="B21" s="130"/>
      <c r="C21" s="129"/>
      <c r="D21" s="170">
        <f t="shared" si="6"/>
        <v>1000</v>
      </c>
      <c r="E21" s="122">
        <f aca="true" t="shared" si="12" ref="E21:S21">((VLOOKUP(Species.,Lumber,2,FALSE)*IF(E$14&lt;Cutoff,1,Upcharge+1)+Plane)*(CEILING(Thickness.,0.25)+0.25)*(Waste+1)*(E$14+Added)/12+VLOOKUP($H$2,Types,3,FALSE)+((VLOOKUP($H$2,Types,2,FALSE)+IF($H$2=Mldg.,(Template+(Knives*E$14))*VLOOKUP(class.,Class,2,FALSE),IF($H$2=Crown.,(Template+(Knives*E$14))*VLOOKUP(class.,Class,2,FALSE),0)))/$D11))*(mup+1)</f>
        <v>1.8319965277777774</v>
      </c>
      <c r="F21" s="122">
        <f t="shared" si="12"/>
        <v>1.9173090277777778</v>
      </c>
      <c r="G21" s="122">
        <f t="shared" si="12"/>
        <v>2.0026215277777775</v>
      </c>
      <c r="H21" s="122">
        <f t="shared" si="12"/>
        <v>2.0879340277777776</v>
      </c>
      <c r="I21" s="122">
        <f t="shared" si="12"/>
        <v>2.1732465277777773</v>
      </c>
      <c r="J21" s="122">
        <f t="shared" si="12"/>
        <v>2.2585590277777774</v>
      </c>
      <c r="K21" s="122">
        <f t="shared" si="12"/>
        <v>2.3438715277777775</v>
      </c>
      <c r="L21" s="122">
        <f t="shared" si="12"/>
        <v>2.4291840277777776</v>
      </c>
      <c r="M21" s="122">
        <f t="shared" si="12"/>
        <v>2.5144965277777773</v>
      </c>
      <c r="N21" s="122">
        <f t="shared" si="12"/>
        <v>2.599809027777778</v>
      </c>
      <c r="O21" s="122">
        <f t="shared" si="12"/>
        <v>2.6851215277777776</v>
      </c>
      <c r="P21" s="122">
        <f t="shared" si="12"/>
        <v>2.7704340277777777</v>
      </c>
      <c r="Q21" s="122">
        <f t="shared" si="12"/>
        <v>2.855746527777778</v>
      </c>
      <c r="R21" s="122">
        <f t="shared" si="12"/>
        <v>2.9410590277777784</v>
      </c>
      <c r="S21" s="122">
        <f t="shared" si="12"/>
        <v>3.026371527777777</v>
      </c>
      <c r="T21" s="140"/>
    </row>
    <row r="22" spans="1:21" ht="1.5" customHeight="1">
      <c r="A22" s="103"/>
      <c r="B22" s="130"/>
      <c r="C22" s="109"/>
      <c r="D22" s="172"/>
      <c r="E22" s="123"/>
      <c r="F22" s="123"/>
      <c r="G22" s="123"/>
      <c r="H22" s="123"/>
      <c r="I22" s="123"/>
      <c r="J22" s="123"/>
      <c r="K22" s="123"/>
      <c r="L22" s="123"/>
      <c r="M22" s="123"/>
      <c r="N22" s="123"/>
      <c r="O22" s="123"/>
      <c r="P22" s="123"/>
      <c r="Q22" s="123"/>
      <c r="R22" s="123"/>
      <c r="S22" s="123"/>
      <c r="T22" s="140"/>
      <c r="U22" s="103"/>
    </row>
    <row r="23" spans="1:21" ht="12.75">
      <c r="A23" s="103"/>
      <c r="B23" s="130"/>
      <c r="C23" s="109"/>
      <c r="D23" s="173"/>
      <c r="E23" s="124"/>
      <c r="F23" s="124"/>
      <c r="G23" s="124"/>
      <c r="H23" s="124"/>
      <c r="I23" s="124"/>
      <c r="J23" s="124"/>
      <c r="K23" s="124"/>
      <c r="L23" s="124"/>
      <c r="M23" s="124"/>
      <c r="N23" s="124"/>
      <c r="O23" s="124"/>
      <c r="P23" s="124"/>
      <c r="Q23" s="124"/>
      <c r="R23" s="124"/>
      <c r="S23" s="124"/>
      <c r="T23" s="140"/>
      <c r="U23" s="103"/>
    </row>
    <row r="24" spans="1:21" ht="15" customHeight="1">
      <c r="A24" s="103"/>
      <c r="B24" s="130"/>
      <c r="C24" s="109"/>
      <c r="D24" s="150" t="s">
        <v>3</v>
      </c>
      <c r="E24" s="174">
        <v>7.75</v>
      </c>
      <c r="F24" s="174">
        <v>8</v>
      </c>
      <c r="G24" s="174">
        <v>8.25</v>
      </c>
      <c r="H24" s="174">
        <v>8.5</v>
      </c>
      <c r="I24" s="174">
        <v>8.75</v>
      </c>
      <c r="J24" s="174">
        <v>9</v>
      </c>
      <c r="K24" s="174">
        <v>9.25</v>
      </c>
      <c r="L24" s="174">
        <v>9.5</v>
      </c>
      <c r="M24" s="174">
        <v>9.75</v>
      </c>
      <c r="N24" s="174">
        <v>10</v>
      </c>
      <c r="O24" s="174">
        <v>10.25</v>
      </c>
      <c r="P24" s="174">
        <v>10.5</v>
      </c>
      <c r="Q24" s="174">
        <v>10.75</v>
      </c>
      <c r="R24" s="174">
        <v>11</v>
      </c>
      <c r="S24" s="174">
        <v>11.25</v>
      </c>
      <c r="T24" s="140"/>
      <c r="U24" s="103"/>
    </row>
    <row r="25" spans="1:21" ht="15" customHeight="1">
      <c r="A25" s="103"/>
      <c r="B25" s="130"/>
      <c r="C25" s="129"/>
      <c r="D25" s="170">
        <f>D5</f>
        <v>50</v>
      </c>
      <c r="E25" s="122">
        <f aca="true" t="shared" si="13" ref="E25:S25">((VLOOKUP(Species.,Lumber,2,FALSE)*IF(E$24&lt;Cutoff,1,Upcharge+1)+Plane)*(CEILING(Thickness.,0.25)+0.25)*(Waste+1)*(E$24+Added)/12+VLOOKUP($H$2,Types,3,FALSE)+((VLOOKUP($H$2,Types,2,FALSE)+IF($H$2=Mldg.,(Template+(Knives*E$24))*VLOOKUP(class.,Class,2,FALSE),IF($H$2=Crown.,(Template+(Knives*E$24))*VLOOKUP(class.,Class,2,FALSE),0)))/$D5))*(mup+1)</f>
        <v>8.095225694444444</v>
      </c>
      <c r="F25" s="122">
        <f t="shared" si="13"/>
        <v>8.228038194444444</v>
      </c>
      <c r="G25" s="122">
        <f t="shared" si="13"/>
        <v>8.360850694444444</v>
      </c>
      <c r="H25" s="122">
        <f t="shared" si="13"/>
        <v>9.447725694444443</v>
      </c>
      <c r="I25" s="122">
        <f t="shared" si="13"/>
        <v>9.607413194444444</v>
      </c>
      <c r="J25" s="122">
        <f t="shared" si="13"/>
        <v>9.767100694444444</v>
      </c>
      <c r="K25" s="122">
        <f t="shared" si="13"/>
        <v>9.926788194444443</v>
      </c>
      <c r="L25" s="122">
        <f t="shared" si="13"/>
        <v>10.086475694444443</v>
      </c>
      <c r="M25" s="122">
        <f t="shared" si="13"/>
        <v>10.246163194444444</v>
      </c>
      <c r="N25" s="122">
        <f t="shared" si="13"/>
        <v>10.405850694444446</v>
      </c>
      <c r="O25" s="122">
        <f t="shared" si="13"/>
        <v>10.565538194444443</v>
      </c>
      <c r="P25" s="122">
        <f t="shared" si="13"/>
        <v>10.725225694444443</v>
      </c>
      <c r="Q25" s="122">
        <f t="shared" si="13"/>
        <v>10.884913194444445</v>
      </c>
      <c r="R25" s="122">
        <f t="shared" si="13"/>
        <v>11.044600694444444</v>
      </c>
      <c r="S25" s="122">
        <f t="shared" si="13"/>
        <v>11.204288194444443</v>
      </c>
      <c r="T25" s="140"/>
      <c r="U25" s="103"/>
    </row>
    <row r="26" spans="1:21" ht="15" customHeight="1">
      <c r="A26" s="103"/>
      <c r="B26" s="130"/>
      <c r="C26" s="129"/>
      <c r="D26" s="171">
        <f aca="true" t="shared" si="14" ref="D26:D31">D6</f>
        <v>100</v>
      </c>
      <c r="E26" s="169">
        <f aca="true" t="shared" si="15" ref="E26:S26">((VLOOKUP(Species.,Lumber,2,FALSE)*IF(E$24&lt;Cutoff,1,Upcharge+1)+Plane)*(CEILING(Thickness.,0.25)+0.25)*(Waste+1)*(E$24+Added)/12+VLOOKUP($H$2,Types,3,FALSE)+((VLOOKUP($H$2,Types,2,FALSE)+IF($H$2=Mldg.,(Template+(Knives*E$24))*VLOOKUP(class.,Class,2,FALSE),IF($H$2=Crown.,(Template+(Knives*E$24))*VLOOKUP(class.,Class,2,FALSE),0)))/$D6))*(mup+1)</f>
        <v>5.4723090277777775</v>
      </c>
      <c r="F26" s="169">
        <f t="shared" si="15"/>
        <v>5.580121527777777</v>
      </c>
      <c r="G26" s="169">
        <f t="shared" si="15"/>
        <v>5.687934027777778</v>
      </c>
      <c r="H26" s="169">
        <f t="shared" si="15"/>
        <v>6.7498090277777765</v>
      </c>
      <c r="I26" s="169">
        <f t="shared" si="15"/>
        <v>6.884496527777777</v>
      </c>
      <c r="J26" s="169">
        <f t="shared" si="15"/>
        <v>7.0191840277777775</v>
      </c>
      <c r="K26" s="169">
        <f t="shared" si="15"/>
        <v>7.153871527777778</v>
      </c>
      <c r="L26" s="169">
        <f t="shared" si="15"/>
        <v>7.288559027777778</v>
      </c>
      <c r="M26" s="169">
        <f t="shared" si="15"/>
        <v>7.423246527777778</v>
      </c>
      <c r="N26" s="169">
        <f t="shared" si="15"/>
        <v>7.557934027777778</v>
      </c>
      <c r="O26" s="169">
        <f t="shared" si="15"/>
        <v>7.692621527777776</v>
      </c>
      <c r="P26" s="169">
        <f t="shared" si="15"/>
        <v>7.827309027777777</v>
      </c>
      <c r="Q26" s="169">
        <f t="shared" si="15"/>
        <v>7.961996527777777</v>
      </c>
      <c r="R26" s="169">
        <f t="shared" si="15"/>
        <v>8.096684027777778</v>
      </c>
      <c r="S26" s="169">
        <f t="shared" si="15"/>
        <v>8.231371527777778</v>
      </c>
      <c r="T26" s="140"/>
      <c r="U26" s="103"/>
    </row>
    <row r="27" spans="1:21" ht="15" customHeight="1">
      <c r="A27" s="103"/>
      <c r="B27" s="130"/>
      <c r="C27" s="129"/>
      <c r="D27" s="170">
        <f t="shared" si="14"/>
        <v>150</v>
      </c>
      <c r="E27" s="122">
        <f aca="true" t="shared" si="16" ref="E27:S27">((VLOOKUP(Species.,Lumber,2,FALSE)*IF(E$24&lt;Cutoff,1,Upcharge+1)+Plane)*(CEILING(Thickness.,0.25)+0.25)*(Waste+1)*(E$24+Added)/12+VLOOKUP($H$2,Types,3,FALSE)+((VLOOKUP($H$2,Types,2,FALSE)+IF($H$2=Mldg.,(Template+(Knives*E$24))*VLOOKUP(class.,Class,2,FALSE),IF($H$2=Crown.,(Template+(Knives*E$24))*VLOOKUP(class.,Class,2,FALSE),0)))/$D7))*(mup+1)</f>
        <v>4.598003472222222</v>
      </c>
      <c r="F27" s="122">
        <f t="shared" si="16"/>
        <v>4.697482638888888</v>
      </c>
      <c r="G27" s="122">
        <f t="shared" si="16"/>
        <v>4.796961805555555</v>
      </c>
      <c r="H27" s="122">
        <f t="shared" si="16"/>
        <v>5.850503472222222</v>
      </c>
      <c r="I27" s="122">
        <f t="shared" si="16"/>
        <v>5.976857638888888</v>
      </c>
      <c r="J27" s="122">
        <f t="shared" si="16"/>
        <v>6.103211805555555</v>
      </c>
      <c r="K27" s="122">
        <f t="shared" si="16"/>
        <v>6.229565972222222</v>
      </c>
      <c r="L27" s="122">
        <f t="shared" si="16"/>
        <v>6.355920138888889</v>
      </c>
      <c r="M27" s="122">
        <f t="shared" si="16"/>
        <v>6.482274305555555</v>
      </c>
      <c r="N27" s="122">
        <f t="shared" si="16"/>
        <v>6.608628472222222</v>
      </c>
      <c r="O27" s="122">
        <f t="shared" si="16"/>
        <v>6.734982638888889</v>
      </c>
      <c r="P27" s="122">
        <f t="shared" si="16"/>
        <v>6.861336805555554</v>
      </c>
      <c r="Q27" s="122">
        <f t="shared" si="16"/>
        <v>6.9876909722222225</v>
      </c>
      <c r="R27" s="122">
        <f t="shared" si="16"/>
        <v>7.114045138888888</v>
      </c>
      <c r="S27" s="122">
        <f t="shared" si="16"/>
        <v>7.240399305555555</v>
      </c>
      <c r="T27" s="140"/>
      <c r="U27" s="103"/>
    </row>
    <row r="28" spans="1:21" ht="15" customHeight="1">
      <c r="A28" s="103"/>
      <c r="B28" s="130"/>
      <c r="C28" s="129"/>
      <c r="D28" s="171">
        <f t="shared" si="14"/>
        <v>200</v>
      </c>
      <c r="E28" s="169">
        <f aca="true" t="shared" si="17" ref="E28:S28">((VLOOKUP(Species.,Lumber,2,FALSE)*IF(E$24&lt;Cutoff,1,Upcharge+1)+Plane)*(CEILING(Thickness.,0.25)+0.25)*(Waste+1)*(E$24+Added)/12+VLOOKUP($H$2,Types,3,FALSE)+((VLOOKUP($H$2,Types,2,FALSE)+IF($H$2=Mldg.,(Template+(Knives*E$24))*VLOOKUP(class.,Class,2,FALSE),IF($H$2=Crown.,(Template+(Knives*E$24))*VLOOKUP(class.,Class,2,FALSE),0)))/$D8))*(mup+1)</f>
        <v>4.160850694444444</v>
      </c>
      <c r="F28" s="169">
        <f t="shared" si="17"/>
        <v>4.2561631944444445</v>
      </c>
      <c r="G28" s="169">
        <f t="shared" si="17"/>
        <v>4.351475694444444</v>
      </c>
      <c r="H28" s="169">
        <f t="shared" si="17"/>
        <v>5.400850694444443</v>
      </c>
      <c r="I28" s="169">
        <f t="shared" si="17"/>
        <v>5.523038194444444</v>
      </c>
      <c r="J28" s="169">
        <f t="shared" si="17"/>
        <v>5.645225694444445</v>
      </c>
      <c r="K28" s="169">
        <f t="shared" si="17"/>
        <v>5.767413194444444</v>
      </c>
      <c r="L28" s="169">
        <f t="shared" si="17"/>
        <v>5.889600694444445</v>
      </c>
      <c r="M28" s="169">
        <f t="shared" si="17"/>
        <v>6.011788194444444</v>
      </c>
      <c r="N28" s="169">
        <f t="shared" si="17"/>
        <v>6.133975694444445</v>
      </c>
      <c r="O28" s="169">
        <f t="shared" si="17"/>
        <v>6.256163194444444</v>
      </c>
      <c r="P28" s="169">
        <f t="shared" si="17"/>
        <v>6.3783506944444435</v>
      </c>
      <c r="Q28" s="169">
        <f t="shared" si="17"/>
        <v>6.500538194444444</v>
      </c>
      <c r="R28" s="169">
        <f t="shared" si="17"/>
        <v>6.622725694444444</v>
      </c>
      <c r="S28" s="169">
        <f t="shared" si="17"/>
        <v>6.744913194444444</v>
      </c>
      <c r="T28" s="140"/>
      <c r="U28" s="103"/>
    </row>
    <row r="29" spans="1:21" ht="15" customHeight="1">
      <c r="A29" s="103"/>
      <c r="B29" s="130"/>
      <c r="C29" s="129"/>
      <c r="D29" s="170">
        <f t="shared" si="14"/>
        <v>250</v>
      </c>
      <c r="E29" s="122">
        <f aca="true" t="shared" si="18" ref="E29:S29">((VLOOKUP(Species.,Lumber,2,FALSE)*IF(E$24&lt;Cutoff,1,Upcharge+1)+Plane)*(CEILING(Thickness.,0.25)+0.25)*(Waste+1)*(E$24+Added)/12+VLOOKUP($H$2,Types,3,FALSE)+((VLOOKUP($H$2,Types,2,FALSE)+IF($H$2=Mldg.,(Template+(Knives*E$24))*VLOOKUP(class.,Class,2,FALSE),IF($H$2=Crown.,(Template+(Knives*E$24))*VLOOKUP(class.,Class,2,FALSE),0)))/$D9))*(mup+1)</f>
        <v>3.898559027777777</v>
      </c>
      <c r="F29" s="122">
        <f t="shared" si="18"/>
        <v>3.991371527777777</v>
      </c>
      <c r="G29" s="122">
        <f t="shared" si="18"/>
        <v>4.084184027777777</v>
      </c>
      <c r="H29" s="122">
        <f t="shared" si="18"/>
        <v>5.131059027777777</v>
      </c>
      <c r="I29" s="122">
        <f t="shared" si="18"/>
        <v>5.250746527777777</v>
      </c>
      <c r="J29" s="122">
        <f t="shared" si="18"/>
        <v>5.370434027777778</v>
      </c>
      <c r="K29" s="122">
        <f t="shared" si="18"/>
        <v>5.490121527777777</v>
      </c>
      <c r="L29" s="122">
        <f t="shared" si="18"/>
        <v>5.609809027777778</v>
      </c>
      <c r="M29" s="122">
        <f t="shared" si="18"/>
        <v>5.729496527777778</v>
      </c>
      <c r="N29" s="122">
        <f t="shared" si="18"/>
        <v>5.849184027777778</v>
      </c>
      <c r="O29" s="122">
        <f t="shared" si="18"/>
        <v>5.968871527777777</v>
      </c>
      <c r="P29" s="122">
        <f t="shared" si="18"/>
        <v>6.088559027777777</v>
      </c>
      <c r="Q29" s="122">
        <f t="shared" si="18"/>
        <v>6.208246527777778</v>
      </c>
      <c r="R29" s="122">
        <f t="shared" si="18"/>
        <v>6.327934027777777</v>
      </c>
      <c r="S29" s="122">
        <f t="shared" si="18"/>
        <v>6.447621527777777</v>
      </c>
      <c r="T29" s="140"/>
      <c r="U29" s="103"/>
    </row>
    <row r="30" spans="1:21" ht="15" customHeight="1">
      <c r="A30" s="103"/>
      <c r="B30" s="130"/>
      <c r="C30" s="129"/>
      <c r="D30" s="171">
        <f t="shared" si="14"/>
        <v>500</v>
      </c>
      <c r="E30" s="169">
        <f aca="true" t="shared" si="19" ref="E30:S30">((VLOOKUP(Species.,Lumber,2,FALSE)*IF(E$24&lt;Cutoff,1,Upcharge+1)+Plane)*(CEILING(Thickness.,0.25)+0.25)*(Waste+1)*(E$24+Added)/12+VLOOKUP($H$2,Types,3,FALSE)+((VLOOKUP($H$2,Types,2,FALSE)+IF($H$2=Mldg.,(Template+(Knives*E$24))*VLOOKUP(class.,Class,2,FALSE),IF($H$2=Crown.,(Template+(Knives*E$24))*VLOOKUP(class.,Class,2,FALSE),0)))/$D10))*(mup+1)</f>
        <v>3.373975694444444</v>
      </c>
      <c r="F30" s="169">
        <f t="shared" si="19"/>
        <v>3.461788194444444</v>
      </c>
      <c r="G30" s="169">
        <f t="shared" si="19"/>
        <v>3.549600694444444</v>
      </c>
      <c r="H30" s="169">
        <f t="shared" si="19"/>
        <v>4.591475694444443</v>
      </c>
      <c r="I30" s="169">
        <f t="shared" si="19"/>
        <v>4.706163194444445</v>
      </c>
      <c r="J30" s="169">
        <f t="shared" si="19"/>
        <v>4.820850694444444</v>
      </c>
      <c r="K30" s="169">
        <f t="shared" si="19"/>
        <v>4.935538194444444</v>
      </c>
      <c r="L30" s="169">
        <f t="shared" si="19"/>
        <v>5.050225694444444</v>
      </c>
      <c r="M30" s="169">
        <f t="shared" si="19"/>
        <v>5.164913194444445</v>
      </c>
      <c r="N30" s="169">
        <f t="shared" si="19"/>
        <v>5.279600694444444</v>
      </c>
      <c r="O30" s="169">
        <f t="shared" si="19"/>
        <v>5.394288194444443</v>
      </c>
      <c r="P30" s="169">
        <f t="shared" si="19"/>
        <v>5.508975694444444</v>
      </c>
      <c r="Q30" s="169">
        <f t="shared" si="19"/>
        <v>5.623663194444443</v>
      </c>
      <c r="R30" s="169">
        <f t="shared" si="19"/>
        <v>5.738350694444444</v>
      </c>
      <c r="S30" s="169">
        <f t="shared" si="19"/>
        <v>5.853038194444444</v>
      </c>
      <c r="T30" s="140"/>
      <c r="U30" s="103"/>
    </row>
    <row r="31" spans="1:21" ht="15" customHeight="1">
      <c r="A31" s="103"/>
      <c r="B31" s="130"/>
      <c r="C31" s="129"/>
      <c r="D31" s="170">
        <f t="shared" si="14"/>
        <v>1000</v>
      </c>
      <c r="E31" s="122">
        <f aca="true" t="shared" si="20" ref="E31:S31">((VLOOKUP(Species.,Lumber,2,FALSE)*IF(E$24&lt;Cutoff,1,Upcharge+1)+Plane)*(CEILING(Thickness.,0.25)+0.25)*(Waste+1)*(E$24+Added)/12+VLOOKUP($H$2,Types,3,FALSE)+((VLOOKUP($H$2,Types,2,FALSE)+IF($H$2=Mldg.,(Template+(Knives*E$24))*VLOOKUP(class.,Class,2,FALSE),IF($H$2=Crown.,(Template+(Knives*E$24))*VLOOKUP(class.,Class,2,FALSE),0)))/$D11))*(mup+1)</f>
        <v>3.1116840277777773</v>
      </c>
      <c r="F31" s="122">
        <f t="shared" si="20"/>
        <v>3.1969965277777774</v>
      </c>
      <c r="G31" s="122">
        <f t="shared" si="20"/>
        <v>3.282309027777778</v>
      </c>
      <c r="H31" s="122">
        <f t="shared" si="20"/>
        <v>4.321684027777777</v>
      </c>
      <c r="I31" s="122">
        <f t="shared" si="20"/>
        <v>4.433871527777778</v>
      </c>
      <c r="J31" s="122">
        <f t="shared" si="20"/>
        <v>4.546059027777777</v>
      </c>
      <c r="K31" s="122">
        <f t="shared" si="20"/>
        <v>4.658246527777777</v>
      </c>
      <c r="L31" s="122">
        <f t="shared" si="20"/>
        <v>4.770434027777778</v>
      </c>
      <c r="M31" s="122">
        <f t="shared" si="20"/>
        <v>4.882621527777777</v>
      </c>
      <c r="N31" s="122">
        <f t="shared" si="20"/>
        <v>4.9948090277777775</v>
      </c>
      <c r="O31" s="122">
        <f t="shared" si="20"/>
        <v>5.106996527777778</v>
      </c>
      <c r="P31" s="122">
        <f t="shared" si="20"/>
        <v>5.219184027777777</v>
      </c>
      <c r="Q31" s="122">
        <f t="shared" si="20"/>
        <v>5.331371527777778</v>
      </c>
      <c r="R31" s="122">
        <f t="shared" si="20"/>
        <v>5.443559027777778</v>
      </c>
      <c r="S31" s="122">
        <f t="shared" si="20"/>
        <v>5.555746527777777</v>
      </c>
      <c r="T31" s="140"/>
      <c r="U31" s="103"/>
    </row>
    <row r="32" spans="1:21" ht="1.5" customHeight="1">
      <c r="A32" s="103"/>
      <c r="B32" s="130"/>
      <c r="C32" s="109"/>
      <c r="D32" s="126"/>
      <c r="E32" s="108">
        <f aca="true" t="shared" si="21" ref="E32:O32">IF(class.=0,0,IF($H$2=0,0,IF(G$24=0,0,IF($D32=0,0,((IF(G$24&lt;Cutoff,0,Upcharge)+IF(Species.=0,0,VLOOKUP(Species.,Lumber,2,FALSE))+Plane)*(CEILING(Thickness.,0.25)+0.25)*(Waste+1)*G$24/12+VLOOKUP($H$2,Types,3,FALSE)+((VLOOKUP($H$2,Types,2,FALSE)+IF($H$2=Mldg.,(Template+(Knives*G$24))*VLOOKUP(class.,Class,2,FALSE),IF($H$2=Crown.,(Template+(Knives*G$24))*VLOOKUP(class.,Class,2,FALSE),0)))/$D32))))))*(mup+1)</f>
        <v>0</v>
      </c>
      <c r="F32" s="108">
        <f t="shared" si="21"/>
        <v>0</v>
      </c>
      <c r="G32" s="108">
        <f t="shared" si="21"/>
        <v>0</v>
      </c>
      <c r="H32" s="108">
        <f t="shared" si="21"/>
        <v>0</v>
      </c>
      <c r="I32" s="108">
        <f t="shared" si="21"/>
        <v>0</v>
      </c>
      <c r="J32" s="108">
        <f t="shared" si="21"/>
        <v>0</v>
      </c>
      <c r="K32" s="108">
        <f t="shared" si="21"/>
        <v>0</v>
      </c>
      <c r="L32" s="108">
        <f t="shared" si="21"/>
        <v>0</v>
      </c>
      <c r="M32" s="108">
        <f t="shared" si="21"/>
        <v>0</v>
      </c>
      <c r="N32" s="108">
        <f t="shared" si="21"/>
        <v>0</v>
      </c>
      <c r="O32" s="108">
        <f t="shared" si="21"/>
        <v>0</v>
      </c>
      <c r="P32" s="108" t="e">
        <f>IF(class.=0,0,IF($H$2=0,0,IF(#REF!=0,0,IF($D32=0,0,((IF(#REF!&lt;Cutoff,0,Upcharge)+IF(Species.=0,0,VLOOKUP(Species.,Lumber,2,FALSE))+Plane)*(CEILING(Thickness.,0.25)+0.25)*(Waste+1)*#REF!/12+VLOOKUP($H$2,Types,3,FALSE)+((VLOOKUP($H$2,Types,2,FALSE)+IF($H$2=Mldg.,(Template+(Knives*#REF!))*VLOOKUP(class.,Class,2,FALSE),IF($H$2=Crown.,(Template+(Knives*#REF!))*VLOOKUP(class.,Class,2,FALSE),0)))/$D32))))))*(mup+1)</f>
        <v>#REF!</v>
      </c>
      <c r="Q32" s="108" t="e">
        <f>IF(class.=0,0,IF($H$2=0,0,IF(#REF!=0,0,IF($D32=0,0,((IF(#REF!&lt;Cutoff,0,Upcharge)+IF(Species.=0,0,VLOOKUP(Species.,Lumber,2,FALSE))+Plane)*(CEILING(Thickness.,0.25)+0.25)*(Waste+1)*#REF!/12+VLOOKUP($H$2,Types,3,FALSE)+((VLOOKUP($H$2,Types,2,FALSE)+IF($H$2=Mldg.,(Template+(Knives*#REF!))*VLOOKUP(class.,Class,2,FALSE),IF($H$2=Crown.,(Template+(Knives*#REF!))*VLOOKUP(class.,Class,2,FALSE),0)))/$D32))))))*(mup+1)</f>
        <v>#REF!</v>
      </c>
      <c r="R32" s="108" t="e">
        <f>IF(class.=0,0,IF($H$2=0,0,IF(#REF!=0,0,IF($D32=0,0,((IF(#REF!&lt;Cutoff,0,Upcharge)+IF(Species.=0,0,VLOOKUP(Species.,Lumber,2,FALSE))+Plane)*(CEILING(Thickness.,0.25)+0.25)*(Waste+1)*#REF!/12+VLOOKUP($H$2,Types,3,FALSE)+((VLOOKUP($H$2,Types,2,FALSE)+IF($H$2=Mldg.,(Template+(Knives*#REF!))*VLOOKUP(class.,Class,2,FALSE),IF($H$2=Crown.,(Template+(Knives*#REF!))*VLOOKUP(class.,Class,2,FALSE),0)))/$D32))))))*(mup+1)</f>
        <v>#REF!</v>
      </c>
      <c r="S32" s="108" t="e">
        <f>IF(class.=0,0,IF($H$2=0,0,IF(#REF!=0,0,IF($D32=0,0,((IF(#REF!&lt;Cutoff,0,Upcharge)+IF(Species.=0,0,VLOOKUP(Species.,Lumber,2,FALSE))+Plane)*(CEILING(Thickness.,0.25)+0.25)*(Waste+1)*#REF!/12+VLOOKUP($H$2,Types,3,FALSE)+((VLOOKUP($H$2,Types,2,FALSE)+IF($H$2=Mldg.,(Template+(Knives*#REF!))*VLOOKUP(class.,Class,2,FALSE),IF($H$2=Crown.,(Template+(Knives*#REF!))*VLOOKUP(class.,Class,2,FALSE),0)))/$D32))))))*(mup+1)</f>
        <v>#REF!</v>
      </c>
      <c r="T32" s="141"/>
      <c r="U32" s="104"/>
    </row>
    <row r="33" spans="1:21" ht="13.5" thickBot="1">
      <c r="A33" s="103"/>
      <c r="B33" s="136"/>
      <c r="C33" s="137"/>
      <c r="D33" s="138"/>
      <c r="E33" s="137"/>
      <c r="F33" s="137"/>
      <c r="G33" s="137"/>
      <c r="H33" s="137"/>
      <c r="I33" s="137"/>
      <c r="J33" s="137"/>
      <c r="K33" s="137"/>
      <c r="L33" s="137"/>
      <c r="M33" s="137"/>
      <c r="N33" s="137"/>
      <c r="O33" s="137"/>
      <c r="P33" s="137"/>
      <c r="Q33" s="137"/>
      <c r="R33" s="137"/>
      <c r="S33" s="137"/>
      <c r="T33" s="142"/>
      <c r="U33" s="104"/>
    </row>
    <row r="34" spans="1:21" ht="1.5" customHeight="1">
      <c r="A34" s="103"/>
      <c r="B34" s="118"/>
      <c r="C34" s="118"/>
      <c r="D34" s="121"/>
      <c r="E34" s="118"/>
      <c r="F34" s="118"/>
      <c r="G34" s="118"/>
      <c r="H34" s="118"/>
      <c r="I34" s="118"/>
      <c r="J34" s="118"/>
      <c r="K34" s="118"/>
      <c r="L34" s="118"/>
      <c r="M34" s="118"/>
      <c r="N34" s="118"/>
      <c r="O34" s="118"/>
      <c r="P34" s="118"/>
      <c r="Q34" s="118"/>
      <c r="R34" s="118"/>
      <c r="S34" s="118"/>
      <c r="T34" s="118"/>
      <c r="U34" s="104"/>
    </row>
    <row r="35" spans="1:21" ht="12.75">
      <c r="A35" s="103"/>
      <c r="B35" s="103"/>
      <c r="C35" s="103"/>
      <c r="D35" s="104"/>
      <c r="E35" s="103"/>
      <c r="F35" s="104"/>
      <c r="G35" s="104"/>
      <c r="H35" s="104"/>
      <c r="I35" s="104"/>
      <c r="J35" s="104"/>
      <c r="K35" s="104"/>
      <c r="L35" s="104"/>
      <c r="M35" s="104"/>
      <c r="N35" s="104"/>
      <c r="O35" s="104"/>
      <c r="P35" s="104"/>
      <c r="Q35" s="104"/>
      <c r="R35" s="104"/>
      <c r="S35" s="104"/>
      <c r="T35" s="104"/>
      <c r="U35" s="104"/>
    </row>
    <row r="36" spans="1:21" ht="12.75">
      <c r="A36" s="103"/>
      <c r="B36" s="103"/>
      <c r="C36" s="103"/>
      <c r="D36" s="104"/>
      <c r="E36" s="103"/>
      <c r="F36" s="104"/>
      <c r="G36" s="104"/>
      <c r="H36" s="104"/>
      <c r="I36" s="104"/>
      <c r="J36" s="104"/>
      <c r="K36" s="104"/>
      <c r="L36" s="104"/>
      <c r="M36" s="104"/>
      <c r="N36" s="104"/>
      <c r="O36" s="104"/>
      <c r="P36" s="104"/>
      <c r="Q36" s="104"/>
      <c r="R36" s="104"/>
      <c r="S36" s="104"/>
      <c r="T36" s="104"/>
      <c r="U36" s="104"/>
    </row>
    <row r="37" spans="1:21" ht="12.75">
      <c r="A37" s="105"/>
      <c r="B37" s="105"/>
      <c r="C37" s="105"/>
      <c r="D37" s="125"/>
      <c r="E37" s="105"/>
      <c r="F37" s="125"/>
      <c r="G37" s="125"/>
      <c r="H37" s="125"/>
      <c r="I37" s="125"/>
      <c r="J37" s="125"/>
      <c r="K37" s="125"/>
      <c r="L37" s="125"/>
      <c r="M37" s="125"/>
      <c r="N37" s="125"/>
      <c r="O37" s="125"/>
      <c r="P37" s="125"/>
      <c r="Q37" s="125"/>
      <c r="R37" s="125"/>
      <c r="S37" s="125"/>
      <c r="T37" s="125"/>
      <c r="U37" s="125"/>
    </row>
    <row r="38" spans="1:21" ht="12.75">
      <c r="A38" s="105"/>
      <c r="B38" s="105"/>
      <c r="C38" s="105"/>
      <c r="D38" s="125"/>
      <c r="E38" s="105"/>
      <c r="F38" s="125"/>
      <c r="G38" s="125"/>
      <c r="H38" s="125"/>
      <c r="I38" s="125"/>
      <c r="J38" s="125"/>
      <c r="K38" s="125"/>
      <c r="L38" s="125"/>
      <c r="M38" s="125"/>
      <c r="N38" s="125"/>
      <c r="O38" s="125"/>
      <c r="P38" s="125"/>
      <c r="Q38" s="125"/>
      <c r="R38" s="125"/>
      <c r="S38" s="125"/>
      <c r="T38" s="125"/>
      <c r="U38" s="125"/>
    </row>
    <row r="39" spans="1:21" ht="12.75">
      <c r="A39" s="105"/>
      <c r="B39" s="105"/>
      <c r="C39" s="105"/>
      <c r="D39" s="125"/>
      <c r="E39" s="105"/>
      <c r="F39" s="125"/>
      <c r="G39" s="125"/>
      <c r="H39" s="125"/>
      <c r="I39" s="125"/>
      <c r="J39" s="125"/>
      <c r="K39" s="125"/>
      <c r="L39" s="125"/>
      <c r="M39" s="125"/>
      <c r="N39" s="125"/>
      <c r="O39" s="125"/>
      <c r="P39" s="125"/>
      <c r="Q39" s="125"/>
      <c r="R39" s="125"/>
      <c r="S39" s="125"/>
      <c r="T39" s="125"/>
      <c r="U39" s="125"/>
    </row>
    <row r="40" spans="1:21" ht="12.75">
      <c r="A40" s="105"/>
      <c r="B40" s="105"/>
      <c r="C40" s="105"/>
      <c r="D40" s="125"/>
      <c r="E40" s="105"/>
      <c r="F40" s="125"/>
      <c r="G40" s="125"/>
      <c r="H40" s="125"/>
      <c r="I40" s="125"/>
      <c r="J40" s="125"/>
      <c r="K40" s="125"/>
      <c r="L40" s="125"/>
      <c r="M40" s="125"/>
      <c r="N40" s="125"/>
      <c r="O40" s="125"/>
      <c r="P40" s="125"/>
      <c r="Q40" s="125"/>
      <c r="R40" s="125"/>
      <c r="S40" s="125"/>
      <c r="T40" s="125"/>
      <c r="U40" s="125"/>
    </row>
    <row r="41" spans="1:21" ht="12.75">
      <c r="A41" s="105"/>
      <c r="B41" s="105"/>
      <c r="C41" s="105"/>
      <c r="D41" s="125"/>
      <c r="E41" s="105"/>
      <c r="F41" s="125"/>
      <c r="G41" s="125"/>
      <c r="H41" s="125"/>
      <c r="I41" s="125"/>
      <c r="J41" s="125"/>
      <c r="K41" s="125"/>
      <c r="L41" s="125"/>
      <c r="M41" s="125"/>
      <c r="N41" s="125"/>
      <c r="O41" s="125"/>
      <c r="P41" s="125"/>
      <c r="Q41" s="125"/>
      <c r="R41" s="125"/>
      <c r="S41" s="125"/>
      <c r="T41" s="125"/>
      <c r="U41" s="125"/>
    </row>
    <row r="42" spans="1:21" ht="12.75">
      <c r="A42" s="105"/>
      <c r="B42" s="105"/>
      <c r="C42" s="105"/>
      <c r="D42" s="125"/>
      <c r="E42" s="105"/>
      <c r="F42" s="125"/>
      <c r="G42" s="125"/>
      <c r="H42" s="125"/>
      <c r="I42" s="125"/>
      <c r="J42" s="125"/>
      <c r="K42" s="125"/>
      <c r="L42" s="125"/>
      <c r="M42" s="125"/>
      <c r="N42" s="125"/>
      <c r="O42" s="125"/>
      <c r="P42" s="125"/>
      <c r="Q42" s="125"/>
      <c r="R42" s="125"/>
      <c r="S42" s="125"/>
      <c r="T42" s="125"/>
      <c r="U42" s="125"/>
    </row>
    <row r="43" spans="1:21" ht="12.75">
      <c r="A43" s="105"/>
      <c r="B43" s="105"/>
      <c r="C43" s="105"/>
      <c r="D43" s="125"/>
      <c r="E43" s="105"/>
      <c r="F43" s="125"/>
      <c r="G43" s="125"/>
      <c r="H43" s="125"/>
      <c r="I43" s="125"/>
      <c r="J43" s="125"/>
      <c r="K43" s="125"/>
      <c r="L43" s="125"/>
      <c r="M43" s="125"/>
      <c r="N43" s="125"/>
      <c r="O43" s="125"/>
      <c r="P43" s="125"/>
      <c r="Q43" s="125"/>
      <c r="R43" s="125"/>
      <c r="S43" s="125"/>
      <c r="T43" s="125"/>
      <c r="U43" s="125"/>
    </row>
    <row r="44" spans="1:21" ht="12.75">
      <c r="A44" s="105"/>
      <c r="B44" s="105"/>
      <c r="C44" s="105"/>
      <c r="D44" s="125"/>
      <c r="E44" s="105"/>
      <c r="F44" s="125"/>
      <c r="G44" s="125"/>
      <c r="H44" s="125"/>
      <c r="I44" s="125"/>
      <c r="J44" s="125"/>
      <c r="K44" s="125"/>
      <c r="L44" s="125"/>
      <c r="M44" s="125"/>
      <c r="N44" s="125"/>
      <c r="O44" s="125"/>
      <c r="P44" s="125"/>
      <c r="Q44" s="125"/>
      <c r="R44" s="125"/>
      <c r="S44" s="125"/>
      <c r="T44" s="125"/>
      <c r="U44" s="125"/>
    </row>
    <row r="45" spans="1:21" ht="12.75">
      <c r="A45" s="105"/>
      <c r="B45" s="105"/>
      <c r="C45" s="105"/>
      <c r="D45" s="125"/>
      <c r="E45" s="105"/>
      <c r="F45" s="125"/>
      <c r="G45" s="125"/>
      <c r="H45" s="125"/>
      <c r="I45" s="125"/>
      <c r="J45" s="125"/>
      <c r="K45" s="125"/>
      <c r="L45" s="125"/>
      <c r="M45" s="125"/>
      <c r="N45" s="125"/>
      <c r="O45" s="125"/>
      <c r="P45" s="125"/>
      <c r="Q45" s="125"/>
      <c r="R45" s="125"/>
      <c r="S45" s="125"/>
      <c r="T45" s="125"/>
      <c r="U45" s="125"/>
    </row>
    <row r="46" spans="1:21" ht="12.75">
      <c r="A46" s="105"/>
      <c r="B46" s="105"/>
      <c r="C46" s="105"/>
      <c r="D46" s="125"/>
      <c r="E46" s="105"/>
      <c r="F46" s="125"/>
      <c r="G46" s="125"/>
      <c r="H46" s="125"/>
      <c r="I46" s="125"/>
      <c r="J46" s="125"/>
      <c r="K46" s="125"/>
      <c r="L46" s="125"/>
      <c r="M46" s="125"/>
      <c r="N46" s="125"/>
      <c r="O46" s="125"/>
      <c r="P46" s="125"/>
      <c r="Q46" s="125"/>
      <c r="R46" s="125"/>
      <c r="S46" s="125"/>
      <c r="T46" s="125"/>
      <c r="U46" s="125"/>
    </row>
    <row r="47" spans="1:21" ht="12.75">
      <c r="A47" s="105"/>
      <c r="B47" s="105"/>
      <c r="C47" s="105"/>
      <c r="D47" s="125"/>
      <c r="E47" s="105"/>
      <c r="F47" s="125"/>
      <c r="G47" s="125"/>
      <c r="H47" s="125"/>
      <c r="I47" s="125"/>
      <c r="J47" s="125"/>
      <c r="K47" s="125"/>
      <c r="L47" s="125"/>
      <c r="M47" s="125"/>
      <c r="N47" s="125"/>
      <c r="O47" s="125"/>
      <c r="P47" s="125"/>
      <c r="Q47" s="125"/>
      <c r="R47" s="125"/>
      <c r="S47" s="125"/>
      <c r="T47" s="125"/>
      <c r="U47" s="125"/>
    </row>
    <row r="48" spans="1:21" ht="12.75">
      <c r="A48" s="105"/>
      <c r="B48" s="105"/>
      <c r="C48" s="105"/>
      <c r="D48" s="125"/>
      <c r="E48" s="105"/>
      <c r="F48" s="125"/>
      <c r="G48" s="125"/>
      <c r="H48" s="125"/>
      <c r="I48" s="125"/>
      <c r="J48" s="125"/>
      <c r="K48" s="125"/>
      <c r="L48" s="125"/>
      <c r="M48" s="125"/>
      <c r="N48" s="125"/>
      <c r="O48" s="125"/>
      <c r="P48" s="125"/>
      <c r="Q48" s="125"/>
      <c r="R48" s="125"/>
      <c r="S48" s="125"/>
      <c r="T48" s="125"/>
      <c r="U48" s="125"/>
    </row>
    <row r="49" spans="4:21" s="105" customFormat="1" ht="12.75">
      <c r="D49" s="125"/>
      <c r="F49" s="125"/>
      <c r="G49" s="125"/>
      <c r="H49" s="125"/>
      <c r="I49" s="125"/>
      <c r="J49" s="125"/>
      <c r="K49" s="125"/>
      <c r="L49" s="125"/>
      <c r="M49" s="125"/>
      <c r="N49" s="125"/>
      <c r="O49" s="125"/>
      <c r="P49" s="125"/>
      <c r="Q49" s="125"/>
      <c r="R49" s="125"/>
      <c r="S49" s="125"/>
      <c r="T49" s="125"/>
      <c r="U49" s="125"/>
    </row>
    <row r="50" spans="4:21" s="105" customFormat="1" ht="12.75">
      <c r="D50" s="125"/>
      <c r="F50" s="125"/>
      <c r="G50" s="125"/>
      <c r="H50" s="125"/>
      <c r="I50" s="125"/>
      <c r="J50" s="125"/>
      <c r="K50" s="125"/>
      <c r="L50" s="125"/>
      <c r="M50" s="125"/>
      <c r="N50" s="125"/>
      <c r="O50" s="125"/>
      <c r="P50" s="125"/>
      <c r="Q50" s="125"/>
      <c r="R50" s="125"/>
      <c r="S50" s="125"/>
      <c r="T50" s="125"/>
      <c r="U50" s="125"/>
    </row>
    <row r="51" spans="4:21" s="105" customFormat="1" ht="12.75">
      <c r="D51" s="125"/>
      <c r="F51" s="125"/>
      <c r="G51" s="125"/>
      <c r="H51" s="125"/>
      <c r="I51" s="125"/>
      <c r="J51" s="125"/>
      <c r="K51" s="125"/>
      <c r="L51" s="125"/>
      <c r="M51" s="125"/>
      <c r="N51" s="125"/>
      <c r="O51" s="125"/>
      <c r="P51" s="125"/>
      <c r="Q51" s="125"/>
      <c r="R51" s="125"/>
      <c r="S51" s="125"/>
      <c r="T51" s="125"/>
      <c r="U51" s="125"/>
    </row>
    <row r="52" spans="4:21" s="105" customFormat="1" ht="12.75">
      <c r="D52" s="125"/>
      <c r="F52" s="125"/>
      <c r="G52" s="125"/>
      <c r="H52" s="125"/>
      <c r="I52" s="125"/>
      <c r="J52" s="125"/>
      <c r="K52" s="125"/>
      <c r="L52" s="125"/>
      <c r="M52" s="125"/>
      <c r="N52" s="125"/>
      <c r="O52" s="125"/>
      <c r="P52" s="125"/>
      <c r="Q52" s="125"/>
      <c r="R52" s="125"/>
      <c r="S52" s="125"/>
      <c r="T52" s="125"/>
      <c r="U52" s="125"/>
    </row>
    <row r="53" spans="4:21" s="105" customFormat="1" ht="12.75">
      <c r="D53" s="125"/>
      <c r="F53" s="125"/>
      <c r="G53" s="125"/>
      <c r="H53" s="125"/>
      <c r="I53" s="125"/>
      <c r="J53" s="125"/>
      <c r="K53" s="125"/>
      <c r="L53" s="125"/>
      <c r="M53" s="125"/>
      <c r="N53" s="125"/>
      <c r="O53" s="125"/>
      <c r="P53" s="125"/>
      <c r="Q53" s="125"/>
      <c r="R53" s="125"/>
      <c r="S53" s="125"/>
      <c r="T53" s="125"/>
      <c r="U53" s="125"/>
    </row>
    <row r="54" spans="4:21" s="105" customFormat="1" ht="12.75">
      <c r="D54" s="125"/>
      <c r="F54" s="125"/>
      <c r="G54" s="125"/>
      <c r="H54" s="125"/>
      <c r="I54" s="125"/>
      <c r="J54" s="125"/>
      <c r="K54" s="125"/>
      <c r="L54" s="125"/>
      <c r="M54" s="125"/>
      <c r="N54" s="125"/>
      <c r="O54" s="125"/>
      <c r="P54" s="125"/>
      <c r="Q54" s="125"/>
      <c r="R54" s="125"/>
      <c r="S54" s="125"/>
      <c r="T54" s="125"/>
      <c r="U54" s="125"/>
    </row>
    <row r="55" spans="4:21" s="105" customFormat="1" ht="12.75">
      <c r="D55" s="125"/>
      <c r="F55" s="125"/>
      <c r="G55" s="125"/>
      <c r="H55" s="125"/>
      <c r="I55" s="125"/>
      <c r="J55" s="125"/>
      <c r="K55" s="125"/>
      <c r="L55" s="125"/>
      <c r="M55" s="125"/>
      <c r="N55" s="125"/>
      <c r="O55" s="125"/>
      <c r="P55" s="125"/>
      <c r="Q55" s="125"/>
      <c r="R55" s="125"/>
      <c r="S55" s="125"/>
      <c r="T55" s="125"/>
      <c r="U55" s="125"/>
    </row>
    <row r="56" spans="4:21" s="105" customFormat="1" ht="12.75">
      <c r="D56" s="125"/>
      <c r="F56" s="125"/>
      <c r="G56" s="125"/>
      <c r="H56" s="125"/>
      <c r="I56" s="125"/>
      <c r="J56" s="125"/>
      <c r="K56" s="125"/>
      <c r="L56" s="125"/>
      <c r="M56" s="125"/>
      <c r="N56" s="125"/>
      <c r="O56" s="125"/>
      <c r="P56" s="125"/>
      <c r="Q56" s="125"/>
      <c r="R56" s="125"/>
      <c r="S56" s="125"/>
      <c r="T56" s="125"/>
      <c r="U56" s="125"/>
    </row>
    <row r="57" spans="4:21" s="105" customFormat="1" ht="12.75">
      <c r="D57" s="125"/>
      <c r="F57" s="125"/>
      <c r="G57" s="125"/>
      <c r="H57" s="125"/>
      <c r="I57" s="125"/>
      <c r="J57" s="125"/>
      <c r="K57" s="125"/>
      <c r="L57" s="125"/>
      <c r="M57" s="125"/>
      <c r="N57" s="125"/>
      <c r="O57" s="125"/>
      <c r="P57" s="125"/>
      <c r="Q57" s="125"/>
      <c r="R57" s="125"/>
      <c r="S57" s="125"/>
      <c r="T57" s="125"/>
      <c r="U57" s="125"/>
    </row>
    <row r="58" spans="4:20" s="105" customFormat="1" ht="12.75">
      <c r="D58" s="125"/>
      <c r="F58" s="125"/>
      <c r="G58" s="125"/>
      <c r="H58" s="125"/>
      <c r="I58" s="125"/>
      <c r="J58" s="125"/>
      <c r="K58" s="125"/>
      <c r="L58" s="125"/>
      <c r="M58" s="125"/>
      <c r="N58" s="125"/>
      <c r="O58" s="125"/>
      <c r="P58" s="125"/>
      <c r="Q58" s="125"/>
      <c r="R58" s="125"/>
      <c r="S58" s="125"/>
      <c r="T58" s="125"/>
    </row>
    <row r="59" spans="4:20" s="105" customFormat="1" ht="12.75">
      <c r="D59" s="125"/>
      <c r="F59" s="125"/>
      <c r="G59" s="125"/>
      <c r="H59" s="125"/>
      <c r="I59" s="125"/>
      <c r="J59" s="125"/>
      <c r="K59" s="125"/>
      <c r="L59" s="125"/>
      <c r="M59" s="125"/>
      <c r="N59" s="125"/>
      <c r="O59" s="125"/>
      <c r="P59" s="125"/>
      <c r="Q59" s="125"/>
      <c r="R59" s="125"/>
      <c r="S59" s="125"/>
      <c r="T59" s="125"/>
    </row>
    <row r="60" spans="4:20" s="105" customFormat="1" ht="12.75">
      <c r="D60" s="125"/>
      <c r="F60" s="125"/>
      <c r="G60" s="125"/>
      <c r="H60" s="125"/>
      <c r="I60" s="125"/>
      <c r="J60" s="125"/>
      <c r="K60" s="125"/>
      <c r="L60" s="125"/>
      <c r="M60" s="125"/>
      <c r="N60" s="125"/>
      <c r="O60" s="125"/>
      <c r="P60" s="125"/>
      <c r="Q60" s="125"/>
      <c r="R60" s="125"/>
      <c r="S60" s="125"/>
      <c r="T60" s="125"/>
    </row>
    <row r="61" s="105" customFormat="1" ht="12.75">
      <c r="D61" s="125"/>
    </row>
    <row r="62" s="105" customFormat="1" ht="12.75">
      <c r="D62" s="125"/>
    </row>
    <row r="63" s="105" customFormat="1" ht="12.75">
      <c r="D63" s="125"/>
    </row>
    <row r="64" s="105" customFormat="1" ht="12.75">
      <c r="D64" s="125"/>
    </row>
    <row r="65" s="105" customFormat="1" ht="12.75">
      <c r="D65" s="125"/>
    </row>
    <row r="66" s="105" customFormat="1" ht="12.75">
      <c r="D66" s="125"/>
    </row>
    <row r="67" s="105" customFormat="1" ht="12.75">
      <c r="D67" s="125"/>
    </row>
    <row r="68" s="105" customFormat="1" ht="12.75">
      <c r="D68" s="125"/>
    </row>
    <row r="69" s="105" customFormat="1" ht="12.75">
      <c r="D69" s="125"/>
    </row>
    <row r="70" s="105" customFormat="1" ht="12.75">
      <c r="D70" s="125"/>
    </row>
    <row r="71" s="105" customFormat="1" ht="12.75">
      <c r="D71" s="125"/>
    </row>
    <row r="72" s="105" customFormat="1" ht="12.75">
      <c r="D72" s="125"/>
    </row>
    <row r="73" s="105" customFormat="1" ht="12.75">
      <c r="D73" s="125"/>
    </row>
    <row r="74" s="105" customFormat="1" ht="12.75">
      <c r="D74" s="125"/>
    </row>
    <row r="75" s="105" customFormat="1" ht="12.75">
      <c r="D75" s="125"/>
    </row>
    <row r="76" s="105" customFormat="1" ht="12.75">
      <c r="D76" s="125"/>
    </row>
    <row r="77" s="105" customFormat="1" ht="12.75">
      <c r="D77" s="125"/>
    </row>
    <row r="78" s="105" customFormat="1" ht="12.75">
      <c r="D78" s="125"/>
    </row>
    <row r="79" s="105" customFormat="1" ht="12.75">
      <c r="D79" s="125"/>
    </row>
    <row r="80" s="105" customFormat="1" ht="12.75">
      <c r="D80" s="125"/>
    </row>
    <row r="81" s="105" customFormat="1" ht="12.75">
      <c r="D81" s="125"/>
    </row>
    <row r="82" s="105" customFormat="1" ht="12.75">
      <c r="D82" s="125"/>
    </row>
    <row r="83" s="105" customFormat="1" ht="12.75">
      <c r="D83" s="125"/>
    </row>
    <row r="84" s="105" customFormat="1" ht="12.75">
      <c r="D84" s="125"/>
    </row>
    <row r="85" s="105" customFormat="1" ht="12.75">
      <c r="D85" s="125"/>
    </row>
    <row r="86" s="105" customFormat="1" ht="12.75">
      <c r="D86" s="125"/>
    </row>
    <row r="87" s="105" customFormat="1" ht="12.75">
      <c r="D87" s="125"/>
    </row>
    <row r="88" s="105" customFormat="1" ht="12.75">
      <c r="D88" s="125"/>
    </row>
    <row r="89" s="105" customFormat="1" ht="12.75">
      <c r="D89" s="125"/>
    </row>
    <row r="90" s="105" customFormat="1" ht="12.75">
      <c r="D90" s="125"/>
    </row>
    <row r="91" s="105" customFormat="1" ht="12.75">
      <c r="D91" s="125"/>
    </row>
    <row r="92" s="105" customFormat="1" ht="12.75">
      <c r="D92" s="125"/>
    </row>
    <row r="93" s="105" customFormat="1" ht="12.75">
      <c r="D93" s="125"/>
    </row>
    <row r="94" s="105" customFormat="1" ht="12.75">
      <c r="D94" s="125"/>
    </row>
    <row r="95" s="105" customFormat="1" ht="12.75">
      <c r="D95" s="125"/>
    </row>
    <row r="96" s="105" customFormat="1" ht="12.75">
      <c r="D96" s="125"/>
    </row>
    <row r="97" s="105" customFormat="1" ht="12.75">
      <c r="D97" s="125"/>
    </row>
    <row r="98" s="105" customFormat="1" ht="12.75">
      <c r="D98" s="125"/>
    </row>
    <row r="99" s="105" customFormat="1" ht="12.75">
      <c r="D99" s="125"/>
    </row>
    <row r="100" s="105" customFormat="1" ht="12.75">
      <c r="D100" s="125"/>
    </row>
    <row r="101" s="105" customFormat="1" ht="12.75">
      <c r="D101" s="125"/>
    </row>
    <row r="102" s="105" customFormat="1" ht="12.75">
      <c r="D102" s="125"/>
    </row>
    <row r="103" s="105" customFormat="1" ht="12.75">
      <c r="D103" s="125"/>
    </row>
    <row r="104" s="105" customFormat="1" ht="12.75">
      <c r="D104" s="125"/>
    </row>
    <row r="105" s="105" customFormat="1" ht="12.75">
      <c r="D105" s="125"/>
    </row>
    <row r="106" s="105" customFormat="1" ht="12.75">
      <c r="D106" s="125"/>
    </row>
    <row r="107" s="105" customFormat="1" ht="12.75">
      <c r="D107" s="125"/>
    </row>
    <row r="108" s="105" customFormat="1" ht="12.75">
      <c r="D108" s="125"/>
    </row>
    <row r="109" s="105" customFormat="1" ht="12.75">
      <c r="D109" s="125"/>
    </row>
    <row r="110" s="105" customFormat="1" ht="12.75">
      <c r="D110" s="125"/>
    </row>
    <row r="111" s="105" customFormat="1" ht="12.75">
      <c r="D111" s="125"/>
    </row>
    <row r="112" s="105" customFormat="1" ht="12.75">
      <c r="D112" s="125"/>
    </row>
    <row r="113" s="105" customFormat="1" ht="12.75">
      <c r="D113" s="125"/>
    </row>
    <row r="114" s="105" customFormat="1" ht="12.75">
      <c r="D114" s="125"/>
    </row>
    <row r="115" s="105" customFormat="1" ht="12.75">
      <c r="D115" s="125"/>
    </row>
    <row r="116" s="105" customFormat="1" ht="12.75">
      <c r="D116" s="125"/>
    </row>
    <row r="117" s="105" customFormat="1" ht="12.75">
      <c r="D117" s="125"/>
    </row>
    <row r="118" s="105" customFormat="1" ht="12.75">
      <c r="D118" s="125"/>
    </row>
    <row r="119" s="105" customFormat="1" ht="12.75">
      <c r="D119" s="125"/>
    </row>
    <row r="120" s="105" customFormat="1" ht="12.75">
      <c r="D120" s="125"/>
    </row>
    <row r="121" s="105" customFormat="1" ht="12.75">
      <c r="D121" s="125"/>
    </row>
    <row r="122" s="105" customFormat="1" ht="12.75">
      <c r="D122" s="125"/>
    </row>
    <row r="123" s="105" customFormat="1" ht="12.75">
      <c r="D123" s="125"/>
    </row>
    <row r="124" s="105" customFormat="1" ht="12.75">
      <c r="D124" s="125"/>
    </row>
    <row r="125" s="105" customFormat="1" ht="12.75">
      <c r="D125" s="125"/>
    </row>
    <row r="126" s="105" customFormat="1" ht="12.75">
      <c r="D126" s="125"/>
    </row>
    <row r="127" s="105" customFormat="1" ht="12.75">
      <c r="D127" s="125"/>
    </row>
    <row r="128" s="105" customFormat="1" ht="12.75">
      <c r="D128" s="125"/>
    </row>
    <row r="129" s="105" customFormat="1" ht="12.75">
      <c r="D129" s="125"/>
    </row>
    <row r="130" s="105" customFormat="1" ht="12.75">
      <c r="D130" s="125"/>
    </row>
    <row r="131" s="105" customFormat="1" ht="12.75">
      <c r="D131" s="125"/>
    </row>
    <row r="132" s="105" customFormat="1" ht="12.75">
      <c r="D132" s="125"/>
    </row>
    <row r="133" s="105" customFormat="1" ht="12.75">
      <c r="D133" s="125"/>
    </row>
    <row r="134" s="105" customFormat="1" ht="12.75">
      <c r="D134" s="125"/>
    </row>
    <row r="135" s="105" customFormat="1" ht="12.75">
      <c r="D135" s="125"/>
    </row>
    <row r="136" s="105" customFormat="1" ht="12.75">
      <c r="D136" s="125"/>
    </row>
    <row r="137" s="105" customFormat="1" ht="12.75">
      <c r="D137" s="125"/>
    </row>
    <row r="138" s="105" customFormat="1" ht="12.75">
      <c r="D138" s="125"/>
    </row>
    <row r="139" s="105" customFormat="1" ht="12.75">
      <c r="D139" s="125"/>
    </row>
    <row r="140" s="105" customFormat="1" ht="12.75">
      <c r="D140" s="125"/>
    </row>
    <row r="141" s="105" customFormat="1" ht="12.75">
      <c r="D141" s="125"/>
    </row>
    <row r="142" s="105" customFormat="1" ht="12.75">
      <c r="D142" s="125"/>
    </row>
    <row r="143" s="105" customFormat="1" ht="12.75">
      <c r="D143" s="125"/>
    </row>
    <row r="144" s="105" customFormat="1" ht="12.75">
      <c r="D144" s="125"/>
    </row>
    <row r="145" s="105" customFormat="1" ht="12.75">
      <c r="D145" s="125"/>
    </row>
    <row r="146" s="105" customFormat="1" ht="12.75">
      <c r="D146" s="125"/>
    </row>
    <row r="147" s="105" customFormat="1" ht="12.75">
      <c r="D147" s="125"/>
    </row>
    <row r="148" s="105" customFormat="1" ht="12.75">
      <c r="D148" s="125"/>
    </row>
    <row r="149" s="105" customFormat="1" ht="12.75">
      <c r="D149" s="125"/>
    </row>
    <row r="150" s="105" customFormat="1" ht="12.75">
      <c r="D150" s="125"/>
    </row>
    <row r="151" s="105" customFormat="1" ht="12.75">
      <c r="D151" s="125"/>
    </row>
    <row r="152" s="105" customFormat="1" ht="12.75">
      <c r="D152" s="125"/>
    </row>
    <row r="153" s="105" customFormat="1" ht="12.75">
      <c r="D153" s="125"/>
    </row>
    <row r="154" s="105" customFormat="1" ht="12.75">
      <c r="D154" s="125"/>
    </row>
    <row r="155" s="105" customFormat="1" ht="12.75">
      <c r="D155" s="125"/>
    </row>
    <row r="156" s="105" customFormat="1" ht="12.75">
      <c r="D156" s="125"/>
    </row>
    <row r="157" s="105" customFormat="1" ht="12.75">
      <c r="D157" s="125"/>
    </row>
    <row r="158" s="105" customFormat="1" ht="12.75">
      <c r="D158" s="125"/>
    </row>
    <row r="159" s="105" customFormat="1" ht="12.75">
      <c r="D159" s="125"/>
    </row>
    <row r="160" s="105" customFormat="1" ht="12.75">
      <c r="D160" s="125"/>
    </row>
    <row r="161" s="105" customFormat="1" ht="12.75">
      <c r="D161" s="125"/>
    </row>
    <row r="162" s="105" customFormat="1" ht="12.75">
      <c r="D162" s="125"/>
    </row>
    <row r="163" s="105" customFormat="1" ht="12.75">
      <c r="D163" s="125"/>
    </row>
    <row r="164" s="105" customFormat="1" ht="12.75">
      <c r="D164" s="125"/>
    </row>
    <row r="165" s="105" customFormat="1" ht="12.75">
      <c r="D165" s="125"/>
    </row>
    <row r="166" s="105" customFormat="1" ht="12.75">
      <c r="D166" s="125"/>
    </row>
    <row r="167" s="105" customFormat="1" ht="12.75">
      <c r="D167" s="125"/>
    </row>
    <row r="168" s="105" customFormat="1" ht="12.75">
      <c r="D168" s="125"/>
    </row>
    <row r="169" s="105" customFormat="1" ht="12.75">
      <c r="D169" s="125"/>
    </row>
    <row r="170" s="105" customFormat="1" ht="12.75">
      <c r="D170" s="125"/>
    </row>
    <row r="171" s="105" customFormat="1" ht="12.75">
      <c r="D171" s="125"/>
    </row>
    <row r="172" s="105" customFormat="1" ht="12.75">
      <c r="D172" s="125"/>
    </row>
    <row r="173" s="105" customFormat="1" ht="12.75">
      <c r="D173" s="125"/>
    </row>
    <row r="174" s="105" customFormat="1" ht="12.75">
      <c r="D174" s="125"/>
    </row>
    <row r="175" s="105" customFormat="1" ht="12.75">
      <c r="D175" s="125"/>
    </row>
    <row r="176" s="105" customFormat="1" ht="12.75">
      <c r="D176" s="125"/>
    </row>
    <row r="177" s="105" customFormat="1" ht="12.75">
      <c r="D177" s="125"/>
    </row>
    <row r="178" s="105" customFormat="1" ht="12.75">
      <c r="D178" s="125"/>
    </row>
    <row r="179" s="105" customFormat="1" ht="12.75">
      <c r="D179" s="125"/>
    </row>
    <row r="180" s="105" customFormat="1" ht="12.75">
      <c r="D180" s="125"/>
    </row>
    <row r="181" s="105" customFormat="1" ht="12.75">
      <c r="D181" s="125"/>
    </row>
    <row r="182" s="105" customFormat="1" ht="12.75">
      <c r="D182" s="125"/>
    </row>
    <row r="183" s="105" customFormat="1" ht="12.75">
      <c r="D183" s="125"/>
    </row>
    <row r="184" s="105" customFormat="1" ht="12.75">
      <c r="D184" s="125"/>
    </row>
    <row r="185" s="105" customFormat="1" ht="12.75">
      <c r="D185" s="125"/>
    </row>
    <row r="186" s="105" customFormat="1" ht="12.75">
      <c r="D186" s="125"/>
    </row>
    <row r="187" s="105" customFormat="1" ht="12.75">
      <c r="D187" s="125"/>
    </row>
    <row r="188" s="105" customFormat="1" ht="12.75">
      <c r="D188" s="125"/>
    </row>
    <row r="189" s="105" customFormat="1" ht="12.75">
      <c r="D189" s="125"/>
    </row>
    <row r="190" s="105" customFormat="1" ht="12.75">
      <c r="D190" s="125"/>
    </row>
    <row r="191" s="105" customFormat="1" ht="12.75">
      <c r="D191" s="125"/>
    </row>
    <row r="192" s="105" customFormat="1" ht="12.75">
      <c r="D192" s="125"/>
    </row>
    <row r="193" s="105" customFormat="1" ht="12.75">
      <c r="D193" s="125"/>
    </row>
    <row r="194" s="105" customFormat="1" ht="12.75">
      <c r="D194" s="125"/>
    </row>
    <row r="195" s="105" customFormat="1" ht="12.75">
      <c r="D195" s="125"/>
    </row>
    <row r="196" s="105" customFormat="1" ht="12.75">
      <c r="D196" s="125"/>
    </row>
    <row r="197" s="105" customFormat="1" ht="12.75">
      <c r="D197" s="125"/>
    </row>
    <row r="198" s="105" customFormat="1" ht="12.75">
      <c r="D198" s="125"/>
    </row>
    <row r="199" s="105" customFormat="1" ht="12.75">
      <c r="D199" s="125"/>
    </row>
    <row r="200" s="105" customFormat="1" ht="12.75">
      <c r="D200" s="125"/>
    </row>
    <row r="201" s="105" customFormat="1" ht="12.75">
      <c r="D201" s="125"/>
    </row>
    <row r="202" s="105" customFormat="1" ht="12.75">
      <c r="D202" s="125"/>
    </row>
    <row r="203" s="105" customFormat="1" ht="12.75">
      <c r="D203" s="125"/>
    </row>
    <row r="204" s="105" customFormat="1" ht="12.75">
      <c r="D204" s="125"/>
    </row>
    <row r="205" s="105" customFormat="1" ht="12.75">
      <c r="D205" s="125"/>
    </row>
    <row r="206" s="105" customFormat="1" ht="12.75">
      <c r="D206" s="125"/>
    </row>
    <row r="207" s="105" customFormat="1" ht="12.75">
      <c r="D207" s="125"/>
    </row>
    <row r="208" s="105" customFormat="1" ht="12.75">
      <c r="D208" s="125"/>
    </row>
    <row r="209" s="105" customFormat="1" ht="12.75">
      <c r="D209" s="125"/>
    </row>
    <row r="210" s="105" customFormat="1" ht="12.75">
      <c r="D210" s="125"/>
    </row>
    <row r="211" s="105" customFormat="1" ht="12.75">
      <c r="D211" s="125"/>
    </row>
    <row r="212" s="105" customFormat="1" ht="12.75">
      <c r="D212" s="125"/>
    </row>
    <row r="213" s="105" customFormat="1" ht="12.75">
      <c r="D213" s="125"/>
    </row>
    <row r="214" s="105" customFormat="1" ht="12.75">
      <c r="D214" s="125"/>
    </row>
    <row r="215" s="105" customFormat="1" ht="12.75">
      <c r="D215" s="125"/>
    </row>
    <row r="216" s="105" customFormat="1" ht="12.75">
      <c r="D216" s="125"/>
    </row>
    <row r="217" s="105" customFormat="1" ht="12.75">
      <c r="D217" s="125"/>
    </row>
    <row r="218" s="105" customFormat="1" ht="12.75">
      <c r="D218" s="125"/>
    </row>
    <row r="219" s="105" customFormat="1" ht="12.75">
      <c r="D219" s="125"/>
    </row>
    <row r="220" s="105" customFormat="1" ht="12.75">
      <c r="D220" s="125"/>
    </row>
    <row r="221" s="105" customFormat="1" ht="12.75">
      <c r="D221" s="125"/>
    </row>
    <row r="222" s="105" customFormat="1" ht="12.75">
      <c r="D222" s="125"/>
    </row>
    <row r="223" s="105" customFormat="1" ht="12.75">
      <c r="D223" s="125"/>
    </row>
    <row r="224" s="105" customFormat="1" ht="12.75">
      <c r="D224" s="125"/>
    </row>
    <row r="225" s="105" customFormat="1" ht="12.75">
      <c r="D225" s="125"/>
    </row>
    <row r="226" s="105" customFormat="1" ht="12.75">
      <c r="D226" s="125"/>
    </row>
    <row r="227" s="105" customFormat="1" ht="12.75">
      <c r="D227" s="125"/>
    </row>
    <row r="228" s="105" customFormat="1" ht="12.75">
      <c r="D228" s="125"/>
    </row>
    <row r="229" s="105" customFormat="1" ht="12.75">
      <c r="D229" s="125"/>
    </row>
    <row r="230" s="105" customFormat="1" ht="12.75">
      <c r="D230" s="125"/>
    </row>
    <row r="231" s="105" customFormat="1" ht="12.75">
      <c r="D231" s="125"/>
    </row>
    <row r="232" s="105" customFormat="1" ht="12.75">
      <c r="D232" s="125"/>
    </row>
    <row r="233" s="105" customFormat="1" ht="12.75">
      <c r="D233" s="125"/>
    </row>
    <row r="234" s="105" customFormat="1" ht="12.75">
      <c r="D234" s="125"/>
    </row>
    <row r="235" s="105" customFormat="1" ht="12.75">
      <c r="D235" s="125"/>
    </row>
    <row r="236" s="105" customFormat="1" ht="12.75">
      <c r="D236" s="125"/>
    </row>
    <row r="237" s="105" customFormat="1" ht="12.75">
      <c r="D237" s="125"/>
    </row>
    <row r="238" s="105" customFormat="1" ht="12.75">
      <c r="D238" s="125"/>
    </row>
    <row r="239" s="105" customFormat="1" ht="12.75">
      <c r="D239" s="125"/>
    </row>
    <row r="240" s="105" customFormat="1" ht="12.75">
      <c r="D240" s="125"/>
    </row>
    <row r="241" s="105" customFormat="1" ht="12.75">
      <c r="D241" s="125"/>
    </row>
    <row r="242" s="105" customFormat="1" ht="12.75">
      <c r="D242" s="125"/>
    </row>
    <row r="243" s="105" customFormat="1" ht="12.75">
      <c r="D243" s="125"/>
    </row>
    <row r="244" s="105" customFormat="1" ht="12.75">
      <c r="D244" s="125"/>
    </row>
    <row r="245" s="105" customFormat="1" ht="12.75">
      <c r="D245" s="125"/>
    </row>
    <row r="246" s="105" customFormat="1" ht="12.75">
      <c r="D246" s="125"/>
    </row>
    <row r="247" s="105" customFormat="1" ht="12.75">
      <c r="D247" s="125"/>
    </row>
    <row r="248" s="105" customFormat="1" ht="12.75">
      <c r="D248" s="125"/>
    </row>
    <row r="249" s="105" customFormat="1" ht="12.75">
      <c r="D249" s="125"/>
    </row>
    <row r="250" s="105" customFormat="1" ht="12.75">
      <c r="D250" s="125"/>
    </row>
    <row r="251" s="105" customFormat="1" ht="12.75">
      <c r="D251" s="125"/>
    </row>
    <row r="252" s="105" customFormat="1" ht="12.75">
      <c r="D252" s="125"/>
    </row>
    <row r="253" s="105" customFormat="1" ht="12.75">
      <c r="D253" s="125"/>
    </row>
    <row r="254" s="105" customFormat="1" ht="12.75">
      <c r="D254" s="125"/>
    </row>
    <row r="255" s="105" customFormat="1" ht="12.75">
      <c r="D255" s="125"/>
    </row>
    <row r="256" s="105" customFormat="1" ht="12.75">
      <c r="D256" s="125"/>
    </row>
    <row r="257" s="105" customFormat="1" ht="12.75">
      <c r="D257" s="125"/>
    </row>
    <row r="258" s="105" customFormat="1" ht="12.75">
      <c r="D258" s="125"/>
    </row>
    <row r="259" s="105" customFormat="1" ht="12.75">
      <c r="D259" s="125"/>
    </row>
    <row r="260" s="105" customFormat="1" ht="12.75">
      <c r="D260" s="125"/>
    </row>
    <row r="261" s="105" customFormat="1" ht="12.75">
      <c r="D261" s="125"/>
    </row>
    <row r="262" s="105" customFormat="1" ht="12.75">
      <c r="D262" s="125"/>
    </row>
    <row r="263" s="105" customFormat="1" ht="12.75">
      <c r="D263" s="125"/>
    </row>
    <row r="264" s="105" customFormat="1" ht="12.75">
      <c r="D264" s="125"/>
    </row>
    <row r="265" s="105" customFormat="1" ht="12.75">
      <c r="D265" s="125"/>
    </row>
    <row r="266" s="105" customFormat="1" ht="12.75">
      <c r="D266" s="125"/>
    </row>
    <row r="267" s="105" customFormat="1" ht="12.75">
      <c r="D267" s="125"/>
    </row>
    <row r="268" s="105" customFormat="1" ht="12.75">
      <c r="D268" s="125"/>
    </row>
    <row r="269" s="105" customFormat="1" ht="12.75">
      <c r="D269" s="125"/>
    </row>
    <row r="270" s="105" customFormat="1" ht="12.75">
      <c r="D270" s="125"/>
    </row>
    <row r="271" s="105" customFormat="1" ht="12.75">
      <c r="D271" s="125"/>
    </row>
    <row r="272" s="105" customFormat="1" ht="12.75">
      <c r="D272" s="125"/>
    </row>
    <row r="273" s="105" customFormat="1" ht="12.75">
      <c r="D273" s="125"/>
    </row>
    <row r="274" s="105" customFormat="1" ht="12.75">
      <c r="D274" s="125"/>
    </row>
    <row r="275" s="105" customFormat="1" ht="12.75">
      <c r="D275" s="125"/>
    </row>
    <row r="276" s="105" customFormat="1" ht="12.75">
      <c r="D276" s="125"/>
    </row>
    <row r="277" s="105" customFormat="1" ht="12.75">
      <c r="D277" s="125"/>
    </row>
    <row r="278" s="105" customFormat="1" ht="12.75">
      <c r="D278" s="125"/>
    </row>
    <row r="279" s="105" customFormat="1" ht="12.75">
      <c r="D279" s="125"/>
    </row>
    <row r="280" s="105" customFormat="1" ht="12.75">
      <c r="D280" s="125"/>
    </row>
    <row r="281" s="105" customFormat="1" ht="12.75">
      <c r="D281" s="125"/>
    </row>
    <row r="282" s="105" customFormat="1" ht="12.75">
      <c r="D282" s="125"/>
    </row>
    <row r="283" s="105" customFormat="1" ht="12.75">
      <c r="D283" s="125"/>
    </row>
    <row r="284" s="105" customFormat="1" ht="12.75">
      <c r="D284" s="125"/>
    </row>
    <row r="285" s="105" customFormat="1" ht="12.75">
      <c r="D285" s="125"/>
    </row>
    <row r="286" s="105" customFormat="1" ht="12.75">
      <c r="D286" s="125"/>
    </row>
    <row r="287" s="105" customFormat="1" ht="12.75">
      <c r="D287" s="125"/>
    </row>
    <row r="288" s="105" customFormat="1" ht="12.75">
      <c r="D288" s="125"/>
    </row>
    <row r="289" s="105" customFormat="1" ht="12.75">
      <c r="D289" s="125"/>
    </row>
    <row r="290" s="105" customFormat="1" ht="12.75">
      <c r="D290" s="125"/>
    </row>
    <row r="291" s="105" customFormat="1" ht="12.75">
      <c r="D291" s="125"/>
    </row>
    <row r="292" s="105" customFormat="1" ht="12.75">
      <c r="D292" s="125"/>
    </row>
    <row r="293" s="105" customFormat="1" ht="12.75">
      <c r="D293" s="125"/>
    </row>
    <row r="294" s="105" customFormat="1" ht="12.75">
      <c r="D294" s="125"/>
    </row>
    <row r="295" s="105" customFormat="1" ht="12.75">
      <c r="D295" s="125"/>
    </row>
    <row r="296" s="105" customFormat="1" ht="12.75">
      <c r="D296" s="125"/>
    </row>
    <row r="297" s="105" customFormat="1" ht="12.75">
      <c r="D297" s="125"/>
    </row>
    <row r="298" s="105" customFormat="1" ht="12.75">
      <c r="D298" s="125"/>
    </row>
    <row r="299" s="105" customFormat="1" ht="12.75">
      <c r="D299" s="125"/>
    </row>
    <row r="300" s="105" customFormat="1" ht="12.75">
      <c r="D300" s="125"/>
    </row>
    <row r="301" s="105" customFormat="1" ht="12.75">
      <c r="D301" s="125"/>
    </row>
    <row r="302" s="105" customFormat="1" ht="12.75">
      <c r="D302" s="125"/>
    </row>
    <row r="303" s="105" customFormat="1" ht="12.75">
      <c r="D303" s="125"/>
    </row>
    <row r="304" s="105" customFormat="1" ht="12.75">
      <c r="D304" s="125"/>
    </row>
    <row r="305" s="105" customFormat="1" ht="12.75">
      <c r="D305" s="125"/>
    </row>
    <row r="306" s="105" customFormat="1" ht="12.75">
      <c r="D306" s="125"/>
    </row>
    <row r="307" s="105" customFormat="1" ht="12.75">
      <c r="D307" s="125"/>
    </row>
    <row r="308" s="105" customFormat="1" ht="12.75">
      <c r="D308" s="125"/>
    </row>
    <row r="309" s="105" customFormat="1" ht="12.75">
      <c r="D309" s="125"/>
    </row>
    <row r="310" s="105" customFormat="1" ht="12.75">
      <c r="D310" s="125"/>
    </row>
    <row r="311" s="105" customFormat="1" ht="12.75">
      <c r="D311" s="125"/>
    </row>
    <row r="312" s="105" customFormat="1" ht="12.75">
      <c r="D312" s="125"/>
    </row>
    <row r="313" s="105" customFormat="1" ht="12.75">
      <c r="D313" s="125"/>
    </row>
    <row r="314" s="105" customFormat="1" ht="12.75">
      <c r="D314" s="125"/>
    </row>
    <row r="315" s="105" customFormat="1" ht="12.75">
      <c r="D315" s="125"/>
    </row>
    <row r="316" s="105" customFormat="1" ht="12.75">
      <c r="D316" s="125"/>
    </row>
    <row r="317" s="105" customFormat="1" ht="12.75">
      <c r="D317" s="125"/>
    </row>
    <row r="318" s="105" customFormat="1" ht="12.75">
      <c r="D318" s="125"/>
    </row>
    <row r="319" s="105" customFormat="1" ht="12.75">
      <c r="D319" s="125"/>
    </row>
    <row r="320" s="105" customFormat="1" ht="12.75">
      <c r="D320" s="125"/>
    </row>
    <row r="321" s="105" customFormat="1" ht="12.75">
      <c r="D321" s="125"/>
    </row>
    <row r="322" s="105" customFormat="1" ht="12.75">
      <c r="D322" s="125"/>
    </row>
    <row r="323" s="105" customFormat="1" ht="12.75">
      <c r="D323" s="125"/>
    </row>
    <row r="324" s="105" customFormat="1" ht="12.75">
      <c r="D324" s="125"/>
    </row>
    <row r="325" s="105" customFormat="1" ht="12.75">
      <c r="D325" s="125"/>
    </row>
    <row r="326" s="105" customFormat="1" ht="12.75">
      <c r="D326" s="125"/>
    </row>
    <row r="327" s="105" customFormat="1" ht="12.75">
      <c r="D327" s="125"/>
    </row>
    <row r="328" s="105" customFormat="1" ht="12.75">
      <c r="D328" s="125"/>
    </row>
    <row r="329" s="105" customFormat="1" ht="12.75">
      <c r="D329" s="125"/>
    </row>
    <row r="330" s="105" customFormat="1" ht="12.75">
      <c r="D330" s="125"/>
    </row>
    <row r="331" s="105" customFormat="1" ht="12.75">
      <c r="D331" s="125"/>
    </row>
    <row r="332" s="105" customFormat="1" ht="12.75">
      <c r="D332" s="125"/>
    </row>
    <row r="333" s="105" customFormat="1" ht="12.75">
      <c r="D333" s="125"/>
    </row>
    <row r="334" s="105" customFormat="1" ht="12.75">
      <c r="D334" s="125"/>
    </row>
    <row r="335" s="105" customFormat="1" ht="12.75">
      <c r="D335" s="125"/>
    </row>
    <row r="336" s="105" customFormat="1" ht="12.75">
      <c r="D336" s="125"/>
    </row>
    <row r="337" s="105" customFormat="1" ht="12.75">
      <c r="D337" s="125"/>
    </row>
    <row r="338" s="105" customFormat="1" ht="12.75">
      <c r="D338" s="125"/>
    </row>
    <row r="339" s="105" customFormat="1" ht="12.75">
      <c r="D339" s="125"/>
    </row>
    <row r="340" s="105" customFormat="1" ht="12.75">
      <c r="D340" s="125"/>
    </row>
    <row r="341" s="105" customFormat="1" ht="12.75">
      <c r="D341" s="125"/>
    </row>
    <row r="342" s="105" customFormat="1" ht="12.75">
      <c r="D342" s="125"/>
    </row>
    <row r="343" s="105" customFormat="1" ht="12.75">
      <c r="D343" s="125"/>
    </row>
    <row r="344" s="105" customFormat="1" ht="12.75">
      <c r="D344" s="125"/>
    </row>
    <row r="345" s="105" customFormat="1" ht="12.75">
      <c r="D345" s="125"/>
    </row>
    <row r="346" s="105" customFormat="1" ht="12.75">
      <c r="D346" s="125"/>
    </row>
    <row r="347" s="105" customFormat="1" ht="12.75">
      <c r="D347" s="125"/>
    </row>
    <row r="348" s="105" customFormat="1" ht="12.75">
      <c r="D348" s="125"/>
    </row>
    <row r="349" s="105" customFormat="1" ht="12.75">
      <c r="D349" s="125"/>
    </row>
    <row r="350" s="105" customFormat="1" ht="12.75">
      <c r="D350" s="125"/>
    </row>
    <row r="351" s="105" customFormat="1" ht="12.75">
      <c r="D351" s="125"/>
    </row>
    <row r="352" s="105" customFormat="1" ht="12.75">
      <c r="D352" s="125"/>
    </row>
    <row r="353" s="105" customFormat="1" ht="12.75">
      <c r="D353" s="125"/>
    </row>
    <row r="354" s="105" customFormat="1" ht="12.75">
      <c r="D354" s="125"/>
    </row>
    <row r="355" s="105" customFormat="1" ht="12.75">
      <c r="D355" s="125"/>
    </row>
    <row r="356" s="105" customFormat="1" ht="12.75">
      <c r="D356" s="125"/>
    </row>
    <row r="357" s="105" customFormat="1" ht="12.75">
      <c r="D357" s="125"/>
    </row>
    <row r="358" s="105" customFormat="1" ht="12.75">
      <c r="D358" s="125"/>
    </row>
    <row r="359" s="105" customFormat="1" ht="12.75">
      <c r="D359" s="125"/>
    </row>
    <row r="360" s="105" customFormat="1" ht="12.75">
      <c r="D360" s="125"/>
    </row>
    <row r="361" s="105" customFormat="1" ht="12.75">
      <c r="D361" s="125"/>
    </row>
    <row r="362" s="105" customFormat="1" ht="12.75">
      <c r="D362" s="125"/>
    </row>
    <row r="363" s="105" customFormat="1" ht="12.75">
      <c r="D363" s="125"/>
    </row>
    <row r="364" s="105" customFormat="1" ht="12.75">
      <c r="D364" s="125"/>
    </row>
    <row r="365" s="105" customFormat="1" ht="12.75">
      <c r="D365" s="125"/>
    </row>
    <row r="366" s="105" customFormat="1" ht="12.75">
      <c r="D366" s="125"/>
    </row>
    <row r="367" s="105" customFormat="1" ht="12.75">
      <c r="D367" s="125"/>
    </row>
    <row r="368" s="105" customFormat="1" ht="12.75">
      <c r="D368" s="125"/>
    </row>
    <row r="369" s="105" customFormat="1" ht="12.75">
      <c r="D369" s="125"/>
    </row>
    <row r="370" s="105" customFormat="1" ht="12.75">
      <c r="D370" s="125"/>
    </row>
    <row r="371" s="105" customFormat="1" ht="12.75">
      <c r="D371" s="125"/>
    </row>
    <row r="372" s="105" customFormat="1" ht="12.75">
      <c r="D372" s="125"/>
    </row>
    <row r="373" s="105" customFormat="1" ht="12.75">
      <c r="D373" s="125"/>
    </row>
    <row r="374" s="105" customFormat="1" ht="12.75">
      <c r="D374" s="125"/>
    </row>
    <row r="375" s="105" customFormat="1" ht="12.75">
      <c r="D375" s="125"/>
    </row>
    <row r="376" s="105" customFormat="1" ht="12.75">
      <c r="D376" s="125"/>
    </row>
    <row r="377" s="105" customFormat="1" ht="12.75">
      <c r="D377" s="125"/>
    </row>
    <row r="378" s="105" customFormat="1" ht="12.75">
      <c r="D378" s="125"/>
    </row>
    <row r="379" s="105" customFormat="1" ht="12.75">
      <c r="D379" s="125"/>
    </row>
    <row r="380" s="105" customFormat="1" ht="12.75">
      <c r="D380" s="125"/>
    </row>
    <row r="381" s="105" customFormat="1" ht="12.75">
      <c r="D381" s="125"/>
    </row>
    <row r="382" s="105" customFormat="1" ht="12.75">
      <c r="D382" s="125"/>
    </row>
    <row r="383" s="105" customFormat="1" ht="12.75">
      <c r="D383" s="125"/>
    </row>
    <row r="384" s="105" customFormat="1" ht="12.75">
      <c r="D384" s="125"/>
    </row>
    <row r="385" s="105" customFormat="1" ht="12.75">
      <c r="D385" s="125"/>
    </row>
    <row r="386" s="105" customFormat="1" ht="12.75">
      <c r="D386" s="125"/>
    </row>
    <row r="387" s="105" customFormat="1" ht="12.75">
      <c r="D387" s="125"/>
    </row>
    <row r="388" s="105" customFormat="1" ht="12.75">
      <c r="D388" s="125"/>
    </row>
    <row r="389" s="105" customFormat="1" ht="12.75">
      <c r="D389" s="125"/>
    </row>
    <row r="390" s="105" customFormat="1" ht="12.75">
      <c r="D390" s="125"/>
    </row>
    <row r="391" s="105" customFormat="1" ht="12.75">
      <c r="D391" s="125"/>
    </row>
    <row r="392" s="105" customFormat="1" ht="12.75">
      <c r="D392" s="125"/>
    </row>
    <row r="393" s="105" customFormat="1" ht="12.75">
      <c r="D393" s="125"/>
    </row>
    <row r="394" s="105" customFormat="1" ht="12.75">
      <c r="D394" s="125"/>
    </row>
    <row r="395" s="105" customFormat="1" ht="12.75">
      <c r="D395" s="125"/>
    </row>
    <row r="396" s="105" customFormat="1" ht="12.75">
      <c r="D396" s="125"/>
    </row>
    <row r="397" s="105" customFormat="1" ht="12.75">
      <c r="D397" s="125"/>
    </row>
    <row r="398" s="105" customFormat="1" ht="12.75">
      <c r="D398" s="125"/>
    </row>
    <row r="399" s="105" customFormat="1" ht="12.75">
      <c r="D399" s="125"/>
    </row>
    <row r="400" s="105" customFormat="1" ht="12.75">
      <c r="D400" s="125"/>
    </row>
    <row r="401" s="105" customFormat="1" ht="12.75">
      <c r="D401" s="125"/>
    </row>
    <row r="402" s="105" customFormat="1" ht="12.75">
      <c r="D402" s="125"/>
    </row>
    <row r="403" s="105" customFormat="1" ht="12.75">
      <c r="D403" s="125"/>
    </row>
    <row r="404" s="105" customFormat="1" ht="12.75">
      <c r="D404" s="125"/>
    </row>
    <row r="405" s="105" customFormat="1" ht="12.75">
      <c r="D405" s="125"/>
    </row>
    <row r="406" s="105" customFormat="1" ht="12.75">
      <c r="D406" s="125"/>
    </row>
    <row r="407" s="105" customFormat="1" ht="12.75">
      <c r="D407" s="125"/>
    </row>
    <row r="408" s="105" customFormat="1" ht="12.75">
      <c r="D408" s="125"/>
    </row>
    <row r="409" s="105" customFormat="1" ht="12.75">
      <c r="D409" s="125"/>
    </row>
    <row r="410" s="105" customFormat="1" ht="12.75">
      <c r="D410" s="125"/>
    </row>
    <row r="411" s="105" customFormat="1" ht="12.75">
      <c r="D411" s="125"/>
    </row>
    <row r="412" s="105" customFormat="1" ht="12.75">
      <c r="D412" s="125"/>
    </row>
    <row r="413" s="105" customFormat="1" ht="12.75">
      <c r="D413" s="125"/>
    </row>
    <row r="414" s="105" customFormat="1" ht="12.75">
      <c r="D414" s="125"/>
    </row>
    <row r="415" s="105" customFormat="1" ht="12.75">
      <c r="D415" s="125"/>
    </row>
    <row r="416" s="105" customFormat="1" ht="12.75">
      <c r="D416" s="125"/>
    </row>
    <row r="417" s="105" customFormat="1" ht="12.75">
      <c r="D417" s="125"/>
    </row>
    <row r="418" s="105" customFormat="1" ht="12.75">
      <c r="D418" s="125"/>
    </row>
    <row r="419" s="105" customFormat="1" ht="12.75">
      <c r="D419" s="125"/>
    </row>
    <row r="420" s="105" customFormat="1" ht="12.75">
      <c r="D420" s="125"/>
    </row>
    <row r="421" s="105" customFormat="1" ht="12.75">
      <c r="D421" s="125"/>
    </row>
    <row r="422" s="105" customFormat="1" ht="12.75">
      <c r="D422" s="125"/>
    </row>
    <row r="423" s="105" customFormat="1" ht="12.75">
      <c r="D423" s="125"/>
    </row>
    <row r="424" s="105" customFormat="1" ht="12.75">
      <c r="D424" s="125"/>
    </row>
    <row r="425" s="105" customFormat="1" ht="12.75">
      <c r="D425" s="125"/>
    </row>
    <row r="426" s="105" customFormat="1" ht="12.75">
      <c r="D426" s="125"/>
    </row>
    <row r="427" s="105" customFormat="1" ht="12.75">
      <c r="D427" s="125"/>
    </row>
    <row r="428" s="105" customFormat="1" ht="12.75">
      <c r="D428" s="125"/>
    </row>
    <row r="429" s="105" customFormat="1" ht="12.75">
      <c r="D429" s="125"/>
    </row>
    <row r="430" s="105" customFormat="1" ht="12.75">
      <c r="D430" s="125"/>
    </row>
    <row r="431" s="105" customFormat="1" ht="12.75">
      <c r="D431" s="125"/>
    </row>
    <row r="432" s="105" customFormat="1" ht="12.75">
      <c r="D432" s="125"/>
    </row>
    <row r="433" s="105" customFormat="1" ht="12.75">
      <c r="D433" s="125"/>
    </row>
    <row r="434" s="105" customFormat="1" ht="12.75">
      <c r="D434" s="125"/>
    </row>
    <row r="435" s="105" customFormat="1" ht="12.75">
      <c r="D435" s="125"/>
    </row>
    <row r="436" s="105" customFormat="1" ht="12.75">
      <c r="D436" s="125"/>
    </row>
    <row r="437" s="105" customFormat="1" ht="12.75">
      <c r="D437" s="125"/>
    </row>
    <row r="438" s="105" customFormat="1" ht="12.75">
      <c r="D438" s="125"/>
    </row>
    <row r="439" s="105" customFormat="1" ht="12.75">
      <c r="D439" s="125"/>
    </row>
    <row r="440" s="105" customFormat="1" ht="12.75">
      <c r="D440" s="125"/>
    </row>
    <row r="441" s="105" customFormat="1" ht="12.75">
      <c r="D441" s="125"/>
    </row>
    <row r="442" s="105" customFormat="1" ht="12.75">
      <c r="D442" s="125"/>
    </row>
    <row r="443" s="105" customFormat="1" ht="12.75">
      <c r="D443" s="125"/>
    </row>
    <row r="444" s="105" customFormat="1" ht="12.75">
      <c r="D444" s="125"/>
    </row>
    <row r="445" s="105" customFormat="1" ht="12.75">
      <c r="D445" s="125"/>
    </row>
    <row r="446" s="105" customFormat="1" ht="12.75">
      <c r="D446" s="125"/>
    </row>
    <row r="447" s="105" customFormat="1" ht="12.75">
      <c r="D447" s="125"/>
    </row>
    <row r="448" s="105" customFormat="1" ht="12.75">
      <c r="D448" s="125"/>
    </row>
    <row r="449" s="105" customFormat="1" ht="12.75">
      <c r="D449" s="125"/>
    </row>
    <row r="450" s="105" customFormat="1" ht="12.75">
      <c r="D450" s="125"/>
    </row>
    <row r="451" s="105" customFormat="1" ht="12.75">
      <c r="D451" s="125"/>
    </row>
    <row r="452" s="105" customFormat="1" ht="12.75">
      <c r="D452" s="125"/>
    </row>
    <row r="453" s="105" customFormat="1" ht="12.75">
      <c r="D453" s="125"/>
    </row>
    <row r="454" s="105" customFormat="1" ht="12.75">
      <c r="D454" s="125"/>
    </row>
    <row r="455" s="105" customFormat="1" ht="12.75">
      <c r="D455" s="125"/>
    </row>
    <row r="456" s="105" customFormat="1" ht="12.75">
      <c r="D456" s="125"/>
    </row>
    <row r="457" s="105" customFormat="1" ht="12.75">
      <c r="D457" s="125"/>
    </row>
    <row r="458" s="105" customFormat="1" ht="12.75">
      <c r="D458" s="125"/>
    </row>
    <row r="459" s="105" customFormat="1" ht="12.75">
      <c r="D459" s="125"/>
    </row>
    <row r="460" s="105" customFormat="1" ht="12.75">
      <c r="D460" s="125"/>
    </row>
    <row r="461" s="105" customFormat="1" ht="12.75">
      <c r="D461" s="125"/>
    </row>
    <row r="462" s="105" customFormat="1" ht="12.75">
      <c r="D462" s="125"/>
    </row>
    <row r="463" s="105" customFormat="1" ht="12.75">
      <c r="D463" s="125"/>
    </row>
    <row r="464" s="105" customFormat="1" ht="12.75">
      <c r="D464" s="125"/>
    </row>
    <row r="465" s="105" customFormat="1" ht="12.75">
      <c r="D465" s="125"/>
    </row>
    <row r="466" s="105" customFormat="1" ht="12.75">
      <c r="D466" s="125"/>
    </row>
    <row r="467" s="105" customFormat="1" ht="12.75">
      <c r="D467" s="125"/>
    </row>
    <row r="468" s="105" customFormat="1" ht="12.75">
      <c r="D468" s="125"/>
    </row>
    <row r="469" s="105" customFormat="1" ht="12.75">
      <c r="D469" s="125"/>
    </row>
    <row r="470" s="105" customFormat="1" ht="12.75">
      <c r="D470" s="125"/>
    </row>
    <row r="471" s="105" customFormat="1" ht="12.75">
      <c r="D471" s="125"/>
    </row>
    <row r="472" s="105" customFormat="1" ht="12.75">
      <c r="D472" s="125"/>
    </row>
    <row r="473" s="105" customFormat="1" ht="12.75">
      <c r="D473" s="125"/>
    </row>
    <row r="474" s="105" customFormat="1" ht="12.75">
      <c r="D474" s="125"/>
    </row>
    <row r="475" s="105" customFormat="1" ht="12.75">
      <c r="D475" s="125"/>
    </row>
    <row r="476" s="105" customFormat="1" ht="12.75">
      <c r="D476" s="125"/>
    </row>
    <row r="477" s="105" customFormat="1" ht="12.75">
      <c r="D477" s="125"/>
    </row>
    <row r="478" s="105" customFormat="1" ht="12.75">
      <c r="D478" s="125"/>
    </row>
    <row r="479" s="105" customFormat="1" ht="12.75">
      <c r="D479" s="125"/>
    </row>
    <row r="480" s="105" customFormat="1" ht="12.75">
      <c r="D480" s="125"/>
    </row>
    <row r="481" s="105" customFormat="1" ht="12.75">
      <c r="D481" s="125"/>
    </row>
    <row r="482" s="105" customFormat="1" ht="12.75">
      <c r="D482" s="125"/>
    </row>
    <row r="483" s="105" customFormat="1" ht="12.75">
      <c r="D483" s="125"/>
    </row>
    <row r="484" s="105" customFormat="1" ht="12.75">
      <c r="D484" s="125"/>
    </row>
    <row r="485" s="105" customFormat="1" ht="12.75">
      <c r="D485" s="125"/>
    </row>
    <row r="486" s="105" customFormat="1" ht="12.75">
      <c r="D486" s="125"/>
    </row>
    <row r="487" s="105" customFormat="1" ht="12.75">
      <c r="D487" s="125"/>
    </row>
    <row r="488" s="105" customFormat="1" ht="12.75">
      <c r="D488" s="125"/>
    </row>
    <row r="489" s="105" customFormat="1" ht="12.75">
      <c r="D489" s="125"/>
    </row>
    <row r="490" s="105" customFormat="1" ht="12.75">
      <c r="D490" s="125"/>
    </row>
    <row r="491" s="105" customFormat="1" ht="12.75">
      <c r="D491" s="125"/>
    </row>
    <row r="492" s="105" customFormat="1" ht="12.75">
      <c r="D492" s="125"/>
    </row>
    <row r="493" s="105" customFormat="1" ht="12.75">
      <c r="D493" s="125"/>
    </row>
    <row r="494" s="105" customFormat="1" ht="12.75">
      <c r="D494" s="125"/>
    </row>
    <row r="495" s="105" customFormat="1" ht="12.75">
      <c r="D495" s="125"/>
    </row>
    <row r="496" s="105" customFormat="1" ht="12.75">
      <c r="D496" s="125"/>
    </row>
    <row r="497" s="105" customFormat="1" ht="12.75">
      <c r="D497" s="125"/>
    </row>
    <row r="498" s="105" customFormat="1" ht="12.75">
      <c r="D498" s="125"/>
    </row>
    <row r="499" s="105" customFormat="1" ht="12.75">
      <c r="D499" s="125"/>
    </row>
    <row r="500" s="105" customFormat="1" ht="12.75">
      <c r="D500" s="125"/>
    </row>
    <row r="501" s="105" customFormat="1" ht="12.75">
      <c r="D501" s="125"/>
    </row>
    <row r="502" s="105" customFormat="1" ht="12.75">
      <c r="D502" s="125"/>
    </row>
    <row r="503" s="105" customFormat="1" ht="12.75">
      <c r="D503" s="125"/>
    </row>
    <row r="504" s="105" customFormat="1" ht="12.75">
      <c r="D504" s="125"/>
    </row>
    <row r="505" s="105" customFormat="1" ht="12.75">
      <c r="D505" s="125"/>
    </row>
    <row r="506" s="105" customFormat="1" ht="12.75">
      <c r="D506" s="125"/>
    </row>
    <row r="507" s="105" customFormat="1" ht="12.75">
      <c r="D507" s="125"/>
    </row>
    <row r="508" s="105" customFormat="1" ht="12.75">
      <c r="D508" s="125"/>
    </row>
    <row r="509" s="105" customFormat="1" ht="12.75">
      <c r="D509" s="125"/>
    </row>
    <row r="510" s="105" customFormat="1" ht="12.75">
      <c r="D510" s="125"/>
    </row>
    <row r="511" s="105" customFormat="1" ht="12.75">
      <c r="D511" s="125"/>
    </row>
    <row r="512" s="105" customFormat="1" ht="12.75">
      <c r="D512" s="125"/>
    </row>
    <row r="513" s="105" customFormat="1" ht="12.75">
      <c r="D513" s="125"/>
    </row>
    <row r="514" s="105" customFormat="1" ht="12.75">
      <c r="D514" s="125"/>
    </row>
    <row r="515" s="105" customFormat="1" ht="12.75">
      <c r="D515" s="125"/>
    </row>
    <row r="516" s="105" customFormat="1" ht="12.75">
      <c r="D516" s="125"/>
    </row>
    <row r="517" s="105" customFormat="1" ht="12.75">
      <c r="D517" s="125"/>
    </row>
    <row r="518" s="105" customFormat="1" ht="12.75">
      <c r="D518" s="125"/>
    </row>
    <row r="519" s="105" customFormat="1" ht="12.75">
      <c r="D519" s="125"/>
    </row>
    <row r="520" s="105" customFormat="1" ht="12.75">
      <c r="D520" s="125"/>
    </row>
    <row r="521" s="105" customFormat="1" ht="12.75">
      <c r="D521" s="125"/>
    </row>
    <row r="522" s="105" customFormat="1" ht="12.75">
      <c r="D522" s="125"/>
    </row>
    <row r="523" s="105" customFormat="1" ht="12.75">
      <c r="D523" s="125"/>
    </row>
    <row r="524" s="105" customFormat="1" ht="12.75">
      <c r="D524" s="125"/>
    </row>
    <row r="525" s="105" customFormat="1" ht="12.75">
      <c r="D525" s="125"/>
    </row>
    <row r="526" s="105" customFormat="1" ht="12.75">
      <c r="D526" s="125"/>
    </row>
    <row r="527" s="105" customFormat="1" ht="12.75">
      <c r="D527" s="125"/>
    </row>
    <row r="528" s="105" customFormat="1" ht="12.75">
      <c r="D528" s="125"/>
    </row>
    <row r="529" s="105" customFormat="1" ht="12.75">
      <c r="D529" s="125"/>
    </row>
    <row r="530" s="105" customFormat="1" ht="12.75">
      <c r="D530" s="125"/>
    </row>
    <row r="531" s="105" customFormat="1" ht="12.75">
      <c r="D531" s="125"/>
    </row>
    <row r="532" s="105" customFormat="1" ht="12.75">
      <c r="D532" s="125"/>
    </row>
    <row r="533" s="105" customFormat="1" ht="12.75">
      <c r="D533" s="125"/>
    </row>
    <row r="534" s="105" customFormat="1" ht="12.75">
      <c r="D534" s="125"/>
    </row>
    <row r="535" s="105" customFormat="1" ht="12.75">
      <c r="D535" s="125"/>
    </row>
    <row r="536" s="105" customFormat="1" ht="12.75">
      <c r="D536" s="125"/>
    </row>
    <row r="537" s="105" customFormat="1" ht="12.75">
      <c r="D537" s="125"/>
    </row>
    <row r="538" s="105" customFormat="1" ht="12.75">
      <c r="D538" s="125"/>
    </row>
    <row r="539" s="105" customFormat="1" ht="12.75">
      <c r="D539" s="125"/>
    </row>
    <row r="540" s="105" customFormat="1" ht="12.75">
      <c r="D540" s="125"/>
    </row>
    <row r="541" s="105" customFormat="1" ht="12.75">
      <c r="D541" s="125"/>
    </row>
    <row r="542" s="105" customFormat="1" ht="12.75">
      <c r="D542" s="125"/>
    </row>
    <row r="543" s="105" customFormat="1" ht="12.75">
      <c r="D543" s="125"/>
    </row>
    <row r="544" s="105" customFormat="1" ht="12.75">
      <c r="D544" s="125"/>
    </row>
    <row r="545" s="105" customFormat="1" ht="12.75">
      <c r="D545" s="125"/>
    </row>
    <row r="546" s="105" customFormat="1" ht="12.75">
      <c r="D546" s="125"/>
    </row>
    <row r="547" s="105" customFormat="1" ht="12.75">
      <c r="D547" s="125"/>
    </row>
    <row r="548" s="105" customFormat="1" ht="12.75">
      <c r="D548" s="125"/>
    </row>
    <row r="549" s="105" customFormat="1" ht="12.75">
      <c r="D549" s="125"/>
    </row>
    <row r="550" s="105" customFormat="1" ht="12.75">
      <c r="D550" s="125"/>
    </row>
    <row r="551" s="105" customFormat="1" ht="12.75">
      <c r="D551" s="125"/>
    </row>
    <row r="552" s="105" customFormat="1" ht="12.75">
      <c r="D552" s="125"/>
    </row>
    <row r="553" s="105" customFormat="1" ht="12.75">
      <c r="D553" s="125"/>
    </row>
    <row r="554" s="105" customFormat="1" ht="12.75">
      <c r="D554" s="125"/>
    </row>
    <row r="555" s="105" customFormat="1" ht="12.75">
      <c r="D555" s="125"/>
    </row>
    <row r="556" s="105" customFormat="1" ht="12.75">
      <c r="D556" s="125"/>
    </row>
    <row r="557" s="105" customFormat="1" ht="12.75">
      <c r="D557" s="125"/>
    </row>
    <row r="558" s="105" customFormat="1" ht="12.75">
      <c r="D558" s="125"/>
    </row>
    <row r="559" s="105" customFormat="1" ht="12.75">
      <c r="D559" s="125"/>
    </row>
    <row r="560" s="105" customFormat="1" ht="12.75">
      <c r="D560" s="125"/>
    </row>
    <row r="561" s="105" customFormat="1" ht="12.75">
      <c r="D561" s="125"/>
    </row>
    <row r="562" s="105" customFormat="1" ht="12.75">
      <c r="D562" s="125"/>
    </row>
    <row r="563" s="105" customFormat="1" ht="12.75">
      <c r="D563" s="125"/>
    </row>
    <row r="564" s="105" customFormat="1" ht="12.75">
      <c r="D564" s="125"/>
    </row>
    <row r="565" s="105" customFormat="1" ht="12.75">
      <c r="D565" s="125"/>
    </row>
    <row r="566" s="105" customFormat="1" ht="12.75">
      <c r="D566" s="125"/>
    </row>
    <row r="567" s="105" customFormat="1" ht="12.75">
      <c r="D567" s="125"/>
    </row>
    <row r="568" s="105" customFormat="1" ht="12.75">
      <c r="D568" s="125"/>
    </row>
    <row r="569" s="105" customFormat="1" ht="12.75">
      <c r="D569" s="125"/>
    </row>
    <row r="570" s="105" customFormat="1" ht="12.75">
      <c r="D570" s="125"/>
    </row>
    <row r="571" s="105" customFormat="1" ht="12.75">
      <c r="D571" s="125"/>
    </row>
    <row r="572" s="105" customFormat="1" ht="12.75">
      <c r="D572" s="125"/>
    </row>
    <row r="573" s="105" customFormat="1" ht="12.75">
      <c r="D573" s="125"/>
    </row>
    <row r="574" s="105" customFormat="1" ht="12.75">
      <c r="D574" s="125"/>
    </row>
    <row r="575" s="105" customFormat="1" ht="12.75">
      <c r="D575" s="125"/>
    </row>
    <row r="576" s="105" customFormat="1" ht="12.75">
      <c r="D576" s="125"/>
    </row>
    <row r="577" s="105" customFormat="1" ht="12.75">
      <c r="D577" s="125"/>
    </row>
    <row r="578" s="105" customFormat="1" ht="12.75">
      <c r="D578" s="125"/>
    </row>
    <row r="579" s="105" customFormat="1" ht="12.75">
      <c r="D579" s="125"/>
    </row>
    <row r="580" s="105" customFormat="1" ht="12.75">
      <c r="D580" s="125"/>
    </row>
    <row r="581" s="105" customFormat="1" ht="12.75">
      <c r="D581" s="125"/>
    </row>
    <row r="582" s="105" customFormat="1" ht="12.75">
      <c r="D582" s="125"/>
    </row>
    <row r="583" s="105" customFormat="1" ht="12.75">
      <c r="D583" s="125"/>
    </row>
    <row r="584" s="105" customFormat="1" ht="12.75">
      <c r="D584" s="125"/>
    </row>
    <row r="585" s="105" customFormat="1" ht="12.75">
      <c r="D585" s="125"/>
    </row>
    <row r="586" s="105" customFormat="1" ht="12.75">
      <c r="D586" s="125"/>
    </row>
    <row r="587" s="105" customFormat="1" ht="12.75">
      <c r="D587" s="125"/>
    </row>
    <row r="588" s="105" customFormat="1" ht="12.75">
      <c r="D588" s="125"/>
    </row>
    <row r="589" s="105" customFormat="1" ht="12.75">
      <c r="D589" s="125"/>
    </row>
    <row r="590" s="105" customFormat="1" ht="12.75">
      <c r="D590" s="125"/>
    </row>
    <row r="591" s="105" customFormat="1" ht="12.75">
      <c r="D591" s="125"/>
    </row>
    <row r="592" s="105" customFormat="1" ht="12.75">
      <c r="D592" s="125"/>
    </row>
    <row r="593" s="105" customFormat="1" ht="12.75">
      <c r="D593" s="125"/>
    </row>
    <row r="594" s="105" customFormat="1" ht="12.75">
      <c r="D594" s="125"/>
    </row>
    <row r="595" s="105" customFormat="1" ht="12.75">
      <c r="D595" s="125"/>
    </row>
    <row r="596" s="105" customFormat="1" ht="12.75">
      <c r="D596" s="125"/>
    </row>
    <row r="597" s="105" customFormat="1" ht="12.75">
      <c r="D597" s="125"/>
    </row>
    <row r="598" s="105" customFormat="1" ht="12.75">
      <c r="D598" s="125"/>
    </row>
    <row r="599" s="105" customFormat="1" ht="12.75">
      <c r="D599" s="125"/>
    </row>
    <row r="600" s="105" customFormat="1" ht="12.75">
      <c r="D600" s="125"/>
    </row>
    <row r="601" s="105" customFormat="1" ht="12.75">
      <c r="D601" s="125"/>
    </row>
    <row r="602" s="105" customFormat="1" ht="12.75">
      <c r="D602" s="125"/>
    </row>
    <row r="603" s="105" customFormat="1" ht="12.75">
      <c r="D603" s="125"/>
    </row>
    <row r="604" s="105" customFormat="1" ht="12.75">
      <c r="D604" s="125"/>
    </row>
    <row r="605" s="105" customFormat="1" ht="12.75">
      <c r="D605" s="125"/>
    </row>
    <row r="606" s="105" customFormat="1" ht="12.75">
      <c r="D606" s="125"/>
    </row>
    <row r="607" s="105" customFormat="1" ht="12.75">
      <c r="D607" s="125"/>
    </row>
    <row r="608" s="105" customFormat="1" ht="12.75">
      <c r="D608" s="125"/>
    </row>
    <row r="609" s="105" customFormat="1" ht="12.75">
      <c r="D609" s="125"/>
    </row>
    <row r="610" s="105" customFormat="1" ht="12.75">
      <c r="D610" s="125"/>
    </row>
    <row r="611" s="105" customFormat="1" ht="12.75">
      <c r="D611" s="125"/>
    </row>
    <row r="612" s="105" customFormat="1" ht="12.75">
      <c r="D612" s="125"/>
    </row>
    <row r="613" s="105" customFormat="1" ht="12.75">
      <c r="D613" s="125"/>
    </row>
    <row r="614" s="105" customFormat="1" ht="12.75">
      <c r="D614" s="125"/>
    </row>
    <row r="615" s="105" customFormat="1" ht="12.75">
      <c r="D615" s="125"/>
    </row>
    <row r="616" s="105" customFormat="1" ht="12.75">
      <c r="D616" s="125"/>
    </row>
    <row r="617" s="105" customFormat="1" ht="12.75">
      <c r="D617" s="125"/>
    </row>
    <row r="618" s="105" customFormat="1" ht="12.75">
      <c r="D618" s="125"/>
    </row>
    <row r="619" s="105" customFormat="1" ht="12.75">
      <c r="D619" s="125"/>
    </row>
    <row r="620" s="105" customFormat="1" ht="12.75">
      <c r="D620" s="125"/>
    </row>
    <row r="621" s="105" customFormat="1" ht="12.75">
      <c r="D621" s="125"/>
    </row>
    <row r="622" s="105" customFormat="1" ht="12.75">
      <c r="D622" s="125"/>
    </row>
    <row r="623" s="105" customFormat="1" ht="12.75">
      <c r="D623" s="125"/>
    </row>
    <row r="624" s="105" customFormat="1" ht="12.75">
      <c r="D624" s="125"/>
    </row>
    <row r="625" s="105" customFormat="1" ht="12.75">
      <c r="D625" s="125"/>
    </row>
    <row r="626" s="105" customFormat="1" ht="12.75">
      <c r="D626" s="125"/>
    </row>
    <row r="627" s="105" customFormat="1" ht="12.75">
      <c r="D627" s="125"/>
    </row>
    <row r="628" s="105" customFormat="1" ht="12.75">
      <c r="D628" s="125"/>
    </row>
    <row r="629" s="105" customFormat="1" ht="12.75">
      <c r="D629" s="125"/>
    </row>
    <row r="630" s="105" customFormat="1" ht="12.75">
      <c r="D630" s="125"/>
    </row>
    <row r="631" s="105" customFormat="1" ht="12.75">
      <c r="D631" s="125"/>
    </row>
    <row r="632" s="105" customFormat="1" ht="12.75">
      <c r="D632" s="125"/>
    </row>
    <row r="633" s="105" customFormat="1" ht="12.75">
      <c r="D633" s="125"/>
    </row>
    <row r="634" s="105" customFormat="1" ht="12.75">
      <c r="D634" s="125"/>
    </row>
    <row r="635" s="105" customFormat="1" ht="12.75">
      <c r="D635" s="125"/>
    </row>
    <row r="636" s="105" customFormat="1" ht="12.75">
      <c r="D636" s="125"/>
    </row>
    <row r="637" s="105" customFormat="1" ht="12.75">
      <c r="D637" s="125"/>
    </row>
    <row r="638" s="105" customFormat="1" ht="12.75">
      <c r="D638" s="125"/>
    </row>
    <row r="639" s="105" customFormat="1" ht="12.75">
      <c r="D639" s="125"/>
    </row>
    <row r="640" s="105" customFormat="1" ht="12.75">
      <c r="D640" s="125"/>
    </row>
    <row r="641" s="105" customFormat="1" ht="12.75">
      <c r="D641" s="125"/>
    </row>
    <row r="642" s="105" customFormat="1" ht="12.75">
      <c r="D642" s="125"/>
    </row>
    <row r="643" s="105" customFormat="1" ht="12.75">
      <c r="D643" s="125"/>
    </row>
    <row r="644" s="105" customFormat="1" ht="12.75">
      <c r="D644" s="125"/>
    </row>
    <row r="645" s="105" customFormat="1" ht="12.75">
      <c r="D645" s="125"/>
    </row>
    <row r="646" s="105" customFormat="1" ht="12.75">
      <c r="D646" s="125"/>
    </row>
    <row r="647" s="105" customFormat="1" ht="12.75">
      <c r="D647" s="125"/>
    </row>
    <row r="648" s="105" customFormat="1" ht="12.75">
      <c r="D648" s="125"/>
    </row>
    <row r="649" s="105" customFormat="1" ht="12.75">
      <c r="D649" s="125"/>
    </row>
    <row r="650" s="105" customFormat="1" ht="12.75">
      <c r="D650" s="125"/>
    </row>
    <row r="651" s="105" customFormat="1" ht="12.75">
      <c r="D651" s="125"/>
    </row>
    <row r="652" s="105" customFormat="1" ht="12.75">
      <c r="D652" s="125"/>
    </row>
    <row r="653" s="105" customFormat="1" ht="12.75">
      <c r="D653" s="125"/>
    </row>
    <row r="654" s="105" customFormat="1" ht="12.75">
      <c r="D654" s="125"/>
    </row>
    <row r="655" s="105" customFormat="1" ht="12.75">
      <c r="D655" s="125"/>
    </row>
    <row r="656" s="105" customFormat="1" ht="12.75">
      <c r="D656" s="125"/>
    </row>
    <row r="657" s="105" customFormat="1" ht="12.75">
      <c r="D657" s="125"/>
    </row>
    <row r="658" s="105" customFormat="1" ht="12.75">
      <c r="D658" s="125"/>
    </row>
    <row r="659" s="105" customFormat="1" ht="12.75">
      <c r="D659" s="125"/>
    </row>
    <row r="660" s="105" customFormat="1" ht="12.75">
      <c r="D660" s="125"/>
    </row>
    <row r="661" s="105" customFormat="1" ht="12.75">
      <c r="D661" s="125"/>
    </row>
    <row r="662" s="105" customFormat="1" ht="12.75">
      <c r="D662" s="125"/>
    </row>
    <row r="663" s="105" customFormat="1" ht="12.75">
      <c r="D663" s="125"/>
    </row>
    <row r="664" s="105" customFormat="1" ht="12.75">
      <c r="D664" s="125"/>
    </row>
    <row r="665" s="105" customFormat="1" ht="12.75">
      <c r="D665" s="125"/>
    </row>
    <row r="666" s="105" customFormat="1" ht="12.75">
      <c r="D666" s="125"/>
    </row>
    <row r="667" s="105" customFormat="1" ht="12.75">
      <c r="D667" s="125"/>
    </row>
    <row r="668" s="105" customFormat="1" ht="12.75">
      <c r="D668" s="125"/>
    </row>
    <row r="669" s="105" customFormat="1" ht="12.75">
      <c r="D669" s="125"/>
    </row>
    <row r="670" s="105" customFormat="1" ht="12.75">
      <c r="D670" s="125"/>
    </row>
    <row r="671" s="105" customFormat="1" ht="12.75">
      <c r="D671" s="125"/>
    </row>
    <row r="672" s="105" customFormat="1" ht="12.75">
      <c r="D672" s="125"/>
    </row>
    <row r="673" s="105" customFormat="1" ht="12.75">
      <c r="D673" s="125"/>
    </row>
    <row r="674" s="105" customFormat="1" ht="12.75">
      <c r="D674" s="125"/>
    </row>
    <row r="675" s="105" customFormat="1" ht="12.75">
      <c r="D675" s="125"/>
    </row>
    <row r="676" s="105" customFormat="1" ht="12.75">
      <c r="D676" s="125"/>
    </row>
    <row r="677" s="105" customFormat="1" ht="12.75">
      <c r="D677" s="125"/>
    </row>
    <row r="678" s="105" customFormat="1" ht="12.75">
      <c r="D678" s="125"/>
    </row>
    <row r="679" s="105" customFormat="1" ht="12.75">
      <c r="D679" s="125"/>
    </row>
    <row r="680" s="105" customFormat="1" ht="12.75">
      <c r="D680" s="125"/>
    </row>
    <row r="681" s="105" customFormat="1" ht="12.75">
      <c r="D681" s="125"/>
    </row>
    <row r="682" s="105" customFormat="1" ht="12.75">
      <c r="D682" s="125"/>
    </row>
    <row r="683" s="105" customFormat="1" ht="12.75">
      <c r="D683" s="125"/>
    </row>
    <row r="684" s="105" customFormat="1" ht="12.75">
      <c r="D684" s="125"/>
    </row>
    <row r="685" s="105" customFormat="1" ht="12.75">
      <c r="D685" s="125"/>
    </row>
    <row r="686" s="105" customFormat="1" ht="12.75">
      <c r="D686" s="125"/>
    </row>
    <row r="687" s="105" customFormat="1" ht="12.75">
      <c r="D687" s="125"/>
    </row>
    <row r="688" s="105" customFormat="1" ht="12.75">
      <c r="D688" s="125"/>
    </row>
    <row r="689" s="105" customFormat="1" ht="12.75">
      <c r="D689" s="125"/>
    </row>
    <row r="690" s="105" customFormat="1" ht="12.75">
      <c r="D690" s="125"/>
    </row>
    <row r="691" s="105" customFormat="1" ht="12.75">
      <c r="D691" s="125"/>
    </row>
    <row r="692" s="105" customFormat="1" ht="12.75">
      <c r="D692" s="125"/>
    </row>
    <row r="693" s="105" customFormat="1" ht="12.75">
      <c r="D693" s="125"/>
    </row>
    <row r="694" s="105" customFormat="1" ht="12.75">
      <c r="D694" s="125"/>
    </row>
    <row r="695" s="105" customFormat="1" ht="12.75">
      <c r="D695" s="125"/>
    </row>
    <row r="696" s="105" customFormat="1" ht="12.75">
      <c r="D696" s="125"/>
    </row>
    <row r="697" s="105" customFormat="1" ht="12.75">
      <c r="D697" s="125"/>
    </row>
    <row r="698" s="105" customFormat="1" ht="12.75">
      <c r="D698" s="125"/>
    </row>
    <row r="699" s="105" customFormat="1" ht="12.75">
      <c r="D699" s="125"/>
    </row>
    <row r="700" s="105" customFormat="1" ht="12.75">
      <c r="D700" s="125"/>
    </row>
    <row r="701" s="105" customFormat="1" ht="12.75">
      <c r="D701" s="125"/>
    </row>
    <row r="702" s="105" customFormat="1" ht="12.75">
      <c r="D702" s="125"/>
    </row>
    <row r="703" s="105" customFormat="1" ht="12.75">
      <c r="D703" s="125"/>
    </row>
    <row r="704" s="105" customFormat="1" ht="12.75">
      <c r="D704" s="125"/>
    </row>
    <row r="705" s="105" customFormat="1" ht="12.75">
      <c r="D705" s="125"/>
    </row>
    <row r="706" s="105" customFormat="1" ht="12.75">
      <c r="D706" s="125"/>
    </row>
    <row r="707" s="105" customFormat="1" ht="12.75">
      <c r="D707" s="125"/>
    </row>
    <row r="708" s="105" customFormat="1" ht="12.75">
      <c r="D708" s="125"/>
    </row>
    <row r="709" s="105" customFormat="1" ht="12.75">
      <c r="D709" s="125"/>
    </row>
    <row r="710" s="105" customFormat="1" ht="12.75">
      <c r="D710" s="125"/>
    </row>
    <row r="711" s="105" customFormat="1" ht="12.75">
      <c r="D711" s="125"/>
    </row>
    <row r="712" s="105" customFormat="1" ht="12.75">
      <c r="D712" s="125"/>
    </row>
    <row r="713" s="105" customFormat="1" ht="12.75">
      <c r="D713" s="125"/>
    </row>
    <row r="714" s="105" customFormat="1" ht="12.75">
      <c r="D714" s="125"/>
    </row>
    <row r="715" s="105" customFormat="1" ht="12.75">
      <c r="D715" s="125"/>
    </row>
    <row r="716" s="105" customFormat="1" ht="12.75">
      <c r="D716" s="125"/>
    </row>
    <row r="717" s="105" customFormat="1" ht="12.75">
      <c r="D717" s="125"/>
    </row>
    <row r="718" s="105" customFormat="1" ht="12.75">
      <c r="D718" s="125"/>
    </row>
    <row r="719" s="105" customFormat="1" ht="12.75">
      <c r="D719" s="125"/>
    </row>
    <row r="720" s="105" customFormat="1" ht="12.75">
      <c r="D720" s="125"/>
    </row>
    <row r="721" s="105" customFormat="1" ht="12.75">
      <c r="D721" s="125"/>
    </row>
    <row r="722" s="105" customFormat="1" ht="12.75">
      <c r="D722" s="125"/>
    </row>
    <row r="723" s="105" customFormat="1" ht="12.75">
      <c r="D723" s="125"/>
    </row>
    <row r="724" s="105" customFormat="1" ht="12.75">
      <c r="D724" s="125"/>
    </row>
    <row r="725" s="105" customFormat="1" ht="12.75">
      <c r="D725" s="125"/>
    </row>
    <row r="726" s="105" customFormat="1" ht="12.75">
      <c r="D726" s="125"/>
    </row>
    <row r="727" s="105" customFormat="1" ht="12.75">
      <c r="D727" s="125"/>
    </row>
    <row r="728" s="105" customFormat="1" ht="12.75">
      <c r="D728" s="125"/>
    </row>
    <row r="729" s="105" customFormat="1" ht="12.75">
      <c r="D729" s="125"/>
    </row>
    <row r="730" s="105" customFormat="1" ht="12.75">
      <c r="D730" s="125"/>
    </row>
    <row r="731" s="105" customFormat="1" ht="12.75">
      <c r="D731" s="125"/>
    </row>
    <row r="732" s="105" customFormat="1" ht="12.75">
      <c r="D732" s="125"/>
    </row>
    <row r="733" s="105" customFormat="1" ht="12.75">
      <c r="D733" s="125"/>
    </row>
    <row r="734" s="105" customFormat="1" ht="12.75">
      <c r="D734" s="125"/>
    </row>
    <row r="735" s="105" customFormat="1" ht="12.75">
      <c r="D735" s="125"/>
    </row>
    <row r="736" s="105" customFormat="1" ht="12.75">
      <c r="D736" s="125"/>
    </row>
    <row r="737" s="105" customFormat="1" ht="12.75">
      <c r="D737" s="125"/>
    </row>
    <row r="738" s="105" customFormat="1" ht="12.75">
      <c r="D738" s="125"/>
    </row>
    <row r="739" s="105" customFormat="1" ht="12.75">
      <c r="D739" s="125"/>
    </row>
    <row r="740" s="105" customFormat="1" ht="12.75">
      <c r="D740" s="125"/>
    </row>
    <row r="741" s="105" customFormat="1" ht="12.75">
      <c r="D741" s="125"/>
    </row>
    <row r="742" s="105" customFormat="1" ht="12.75">
      <c r="D742" s="125"/>
    </row>
    <row r="743" s="105" customFormat="1" ht="12.75">
      <c r="D743" s="125"/>
    </row>
    <row r="744" s="105" customFormat="1" ht="12.75">
      <c r="D744" s="125"/>
    </row>
    <row r="745" s="105" customFormat="1" ht="12.75">
      <c r="D745" s="125"/>
    </row>
    <row r="746" s="105" customFormat="1" ht="12.75">
      <c r="D746" s="125"/>
    </row>
    <row r="747" s="105" customFormat="1" ht="12.75">
      <c r="D747" s="125"/>
    </row>
    <row r="748" s="105" customFormat="1" ht="12.75">
      <c r="D748" s="125"/>
    </row>
    <row r="749" s="105" customFormat="1" ht="12.75">
      <c r="D749" s="125"/>
    </row>
    <row r="750" s="105" customFormat="1" ht="12.75">
      <c r="D750" s="125"/>
    </row>
    <row r="751" s="105" customFormat="1" ht="12.75">
      <c r="D751" s="125"/>
    </row>
    <row r="752" s="105" customFormat="1" ht="12.75">
      <c r="D752" s="125"/>
    </row>
    <row r="753" s="105" customFormat="1" ht="12.75">
      <c r="D753" s="125"/>
    </row>
    <row r="754" s="105" customFormat="1" ht="12.75">
      <c r="D754" s="125"/>
    </row>
    <row r="755" s="105" customFormat="1" ht="12.75">
      <c r="D755" s="125"/>
    </row>
    <row r="756" s="105" customFormat="1" ht="12.75">
      <c r="D756" s="125"/>
    </row>
    <row r="757" s="105" customFormat="1" ht="12.75">
      <c r="D757" s="125"/>
    </row>
    <row r="758" s="105" customFormat="1" ht="12.75">
      <c r="D758" s="125"/>
    </row>
    <row r="759" s="105" customFormat="1" ht="12.75">
      <c r="D759" s="125"/>
    </row>
    <row r="760" s="105" customFormat="1" ht="12.75">
      <c r="D760" s="125"/>
    </row>
    <row r="761" s="105" customFormat="1" ht="12.75">
      <c r="D761" s="125"/>
    </row>
    <row r="762" s="105" customFormat="1" ht="12.75">
      <c r="D762" s="125"/>
    </row>
    <row r="763" s="105" customFormat="1" ht="12.75">
      <c r="D763" s="125"/>
    </row>
    <row r="764" s="105" customFormat="1" ht="12.75">
      <c r="D764" s="125"/>
    </row>
    <row r="765" s="105" customFormat="1" ht="12.75">
      <c r="D765" s="125"/>
    </row>
    <row r="766" s="105" customFormat="1" ht="12.75">
      <c r="D766" s="125"/>
    </row>
    <row r="767" s="105" customFormat="1" ht="12.75">
      <c r="D767" s="125"/>
    </row>
    <row r="768" s="105" customFormat="1" ht="12.75">
      <c r="D768" s="125"/>
    </row>
    <row r="769" s="105" customFormat="1" ht="12.75">
      <c r="D769" s="125"/>
    </row>
    <row r="770" s="105" customFormat="1" ht="12.75">
      <c r="D770" s="125"/>
    </row>
    <row r="771" s="105" customFormat="1" ht="12.75">
      <c r="D771" s="125"/>
    </row>
    <row r="772" s="105" customFormat="1" ht="12.75">
      <c r="D772" s="125"/>
    </row>
    <row r="773" s="105" customFormat="1" ht="12.75">
      <c r="D773" s="125"/>
    </row>
    <row r="774" s="105" customFormat="1" ht="12.75">
      <c r="D774" s="125"/>
    </row>
    <row r="775" s="105" customFormat="1" ht="12.75">
      <c r="D775" s="125"/>
    </row>
    <row r="776" s="105" customFormat="1" ht="12.75">
      <c r="D776" s="125"/>
    </row>
    <row r="777" s="105" customFormat="1" ht="12.75">
      <c r="D777" s="125"/>
    </row>
    <row r="778" s="105" customFormat="1" ht="12.75">
      <c r="D778" s="125"/>
    </row>
    <row r="779" s="105" customFormat="1" ht="12.75">
      <c r="D779" s="125"/>
    </row>
    <row r="780" s="105" customFormat="1" ht="12.75">
      <c r="D780" s="125"/>
    </row>
    <row r="781" s="105" customFormat="1" ht="12.75">
      <c r="D781" s="125"/>
    </row>
    <row r="782" s="105" customFormat="1" ht="12.75">
      <c r="D782" s="125"/>
    </row>
    <row r="783" s="105" customFormat="1" ht="12.75">
      <c r="D783" s="125"/>
    </row>
    <row r="784" s="105" customFormat="1" ht="12.75">
      <c r="D784" s="125"/>
    </row>
    <row r="785" s="105" customFormat="1" ht="12.75">
      <c r="D785" s="125"/>
    </row>
    <row r="786" s="105" customFormat="1" ht="12.75">
      <c r="D786" s="125"/>
    </row>
    <row r="787" s="105" customFormat="1" ht="12.75">
      <c r="D787" s="125"/>
    </row>
    <row r="788" s="105" customFormat="1" ht="12.75">
      <c r="D788" s="125"/>
    </row>
    <row r="789" s="105" customFormat="1" ht="12.75">
      <c r="D789" s="125"/>
    </row>
    <row r="790" s="105" customFormat="1" ht="12.75">
      <c r="D790" s="125"/>
    </row>
    <row r="791" s="105" customFormat="1" ht="12.75">
      <c r="D791" s="125"/>
    </row>
    <row r="792" s="105" customFormat="1" ht="12.75">
      <c r="D792" s="125"/>
    </row>
    <row r="793" s="105" customFormat="1" ht="12.75">
      <c r="D793" s="125"/>
    </row>
    <row r="794" s="105" customFormat="1" ht="12.75">
      <c r="D794" s="125"/>
    </row>
    <row r="795" s="105" customFormat="1" ht="12.75">
      <c r="D795" s="125"/>
    </row>
    <row r="796" s="105" customFormat="1" ht="12.75">
      <c r="D796" s="125"/>
    </row>
    <row r="797" s="105" customFormat="1" ht="12.75">
      <c r="D797" s="125"/>
    </row>
    <row r="798" s="105" customFormat="1" ht="12.75">
      <c r="D798" s="125"/>
    </row>
    <row r="799" s="105" customFormat="1" ht="12.75">
      <c r="D799" s="125"/>
    </row>
    <row r="800" s="105" customFormat="1" ht="12.75">
      <c r="D800" s="125"/>
    </row>
    <row r="801" s="105" customFormat="1" ht="12.75">
      <c r="D801" s="125"/>
    </row>
    <row r="802" s="105" customFormat="1" ht="12.75">
      <c r="D802" s="125"/>
    </row>
    <row r="803" s="105" customFormat="1" ht="12.75">
      <c r="D803" s="125"/>
    </row>
    <row r="804" s="105" customFormat="1" ht="12.75">
      <c r="D804" s="125"/>
    </row>
    <row r="805" s="105" customFormat="1" ht="12.75">
      <c r="D805" s="125"/>
    </row>
    <row r="806" s="105" customFormat="1" ht="12.75">
      <c r="D806" s="125"/>
    </row>
    <row r="807" s="105" customFormat="1" ht="12.75">
      <c r="D807" s="125"/>
    </row>
    <row r="808" s="105" customFormat="1" ht="12.75">
      <c r="D808" s="125"/>
    </row>
    <row r="809" s="105" customFormat="1" ht="12.75">
      <c r="D809" s="125"/>
    </row>
    <row r="810" s="105" customFormat="1" ht="12.75">
      <c r="D810" s="125"/>
    </row>
    <row r="811" s="105" customFormat="1" ht="12.75">
      <c r="D811" s="125"/>
    </row>
    <row r="812" s="105" customFormat="1" ht="12.75">
      <c r="D812" s="125"/>
    </row>
    <row r="813" s="105" customFormat="1" ht="12.75">
      <c r="D813" s="125"/>
    </row>
    <row r="814" s="105" customFormat="1" ht="12.75">
      <c r="D814" s="125"/>
    </row>
    <row r="815" s="105" customFormat="1" ht="12.75">
      <c r="D815" s="125"/>
    </row>
    <row r="816" s="105" customFormat="1" ht="12.75">
      <c r="D816" s="125"/>
    </row>
    <row r="817" s="105" customFormat="1" ht="12.75">
      <c r="D817" s="125"/>
    </row>
    <row r="818" s="105" customFormat="1" ht="12.75">
      <c r="D818" s="125"/>
    </row>
    <row r="819" s="105" customFormat="1" ht="12.75">
      <c r="D819" s="125"/>
    </row>
    <row r="820" s="105" customFormat="1" ht="12.75">
      <c r="D820" s="125"/>
    </row>
    <row r="821" s="105" customFormat="1" ht="12.75">
      <c r="D821" s="125"/>
    </row>
    <row r="822" s="105" customFormat="1" ht="12.75">
      <c r="D822" s="125"/>
    </row>
    <row r="823" s="105" customFormat="1" ht="12.75">
      <c r="D823" s="125"/>
    </row>
    <row r="824" s="105" customFormat="1" ht="12.75">
      <c r="D824" s="125"/>
    </row>
    <row r="825" s="105" customFormat="1" ht="12.75">
      <c r="D825" s="125"/>
    </row>
    <row r="826" s="105" customFormat="1" ht="12.75">
      <c r="D826" s="125"/>
    </row>
    <row r="827" s="105" customFormat="1" ht="12.75">
      <c r="D827" s="125"/>
    </row>
    <row r="828" s="105" customFormat="1" ht="12.75">
      <c r="D828" s="125"/>
    </row>
    <row r="829" s="105" customFormat="1" ht="12.75">
      <c r="D829" s="125"/>
    </row>
    <row r="830" s="105" customFormat="1" ht="12.75">
      <c r="D830" s="125"/>
    </row>
    <row r="831" s="105" customFormat="1" ht="12.75">
      <c r="D831" s="125"/>
    </row>
    <row r="832" s="105" customFormat="1" ht="12.75">
      <c r="D832" s="125"/>
    </row>
    <row r="833" s="105" customFormat="1" ht="12.75">
      <c r="D833" s="125"/>
    </row>
    <row r="834" s="105" customFormat="1" ht="12.75">
      <c r="D834" s="125"/>
    </row>
    <row r="835" s="105" customFormat="1" ht="12.75">
      <c r="D835" s="125"/>
    </row>
    <row r="836" s="105" customFormat="1" ht="12.75">
      <c r="D836" s="125"/>
    </row>
    <row r="837" s="105" customFormat="1" ht="12.75">
      <c r="D837" s="125"/>
    </row>
    <row r="838" s="105" customFormat="1" ht="12.75">
      <c r="D838" s="125"/>
    </row>
    <row r="839" s="105" customFormat="1" ht="12.75">
      <c r="D839" s="125"/>
    </row>
    <row r="840" s="105" customFormat="1" ht="12.75">
      <c r="D840" s="125"/>
    </row>
    <row r="841" s="105" customFormat="1" ht="12.75">
      <c r="D841" s="125"/>
    </row>
    <row r="842" s="105" customFormat="1" ht="12.75">
      <c r="D842" s="125"/>
    </row>
    <row r="843" s="105" customFormat="1" ht="12.75">
      <c r="D843" s="125"/>
    </row>
    <row r="844" s="105" customFormat="1" ht="12.75">
      <c r="D844" s="125"/>
    </row>
    <row r="845" s="105" customFormat="1" ht="12.75">
      <c r="D845" s="125"/>
    </row>
    <row r="846" s="105" customFormat="1" ht="12.75">
      <c r="D846" s="125"/>
    </row>
    <row r="847" s="105" customFormat="1" ht="12.75">
      <c r="D847" s="125"/>
    </row>
    <row r="848" s="105" customFormat="1" ht="12.75">
      <c r="D848" s="125"/>
    </row>
    <row r="849" s="105" customFormat="1" ht="12.75">
      <c r="D849" s="125"/>
    </row>
    <row r="850" s="105" customFormat="1" ht="12.75">
      <c r="D850" s="125"/>
    </row>
    <row r="851" s="105" customFormat="1" ht="12.75">
      <c r="D851" s="125"/>
    </row>
    <row r="852" s="105" customFormat="1" ht="12.75">
      <c r="D852" s="125"/>
    </row>
    <row r="853" s="105" customFormat="1" ht="12.75">
      <c r="D853" s="125"/>
    </row>
    <row r="854" s="105" customFormat="1" ht="12.75">
      <c r="D854" s="125"/>
    </row>
    <row r="855" s="105" customFormat="1" ht="12.75">
      <c r="D855" s="125"/>
    </row>
    <row r="856" s="105" customFormat="1" ht="12.75">
      <c r="D856" s="125"/>
    </row>
    <row r="857" s="105" customFormat="1" ht="12.75">
      <c r="D857" s="125"/>
    </row>
    <row r="858" s="105" customFormat="1" ht="12.75">
      <c r="D858" s="125"/>
    </row>
    <row r="859" s="105" customFormat="1" ht="12.75">
      <c r="D859" s="125"/>
    </row>
    <row r="860" s="105" customFormat="1" ht="12.75">
      <c r="D860" s="125"/>
    </row>
    <row r="861" s="105" customFormat="1" ht="12.75">
      <c r="D861" s="125"/>
    </row>
    <row r="862" s="105" customFormat="1" ht="12.75">
      <c r="D862" s="125"/>
    </row>
    <row r="863" s="105" customFormat="1" ht="12.75">
      <c r="D863" s="125"/>
    </row>
    <row r="864" s="105" customFormat="1" ht="12.75">
      <c r="D864" s="125"/>
    </row>
    <row r="865" s="105" customFormat="1" ht="12.75">
      <c r="D865" s="125"/>
    </row>
    <row r="866" s="105" customFormat="1" ht="12.75">
      <c r="D866" s="125"/>
    </row>
    <row r="867" s="105" customFormat="1" ht="12.75">
      <c r="D867" s="125"/>
    </row>
    <row r="868" s="105" customFormat="1" ht="12.75">
      <c r="D868" s="125"/>
    </row>
    <row r="869" s="105" customFormat="1" ht="12.75">
      <c r="D869" s="125"/>
    </row>
    <row r="870" s="105" customFormat="1" ht="12.75">
      <c r="D870" s="125"/>
    </row>
    <row r="871" s="105" customFormat="1" ht="12.75">
      <c r="D871" s="125"/>
    </row>
    <row r="872" s="105" customFormat="1" ht="12.75">
      <c r="D872" s="125"/>
    </row>
    <row r="873" s="105" customFormat="1" ht="12.75">
      <c r="D873" s="125"/>
    </row>
    <row r="874" s="105" customFormat="1" ht="12.75">
      <c r="D874" s="125"/>
    </row>
    <row r="875" s="105" customFormat="1" ht="12.75">
      <c r="D875" s="125"/>
    </row>
    <row r="876" s="105" customFormat="1" ht="12.75">
      <c r="D876" s="125"/>
    </row>
    <row r="877" s="105" customFormat="1" ht="12.75">
      <c r="D877" s="125"/>
    </row>
    <row r="878" s="105" customFormat="1" ht="12.75">
      <c r="D878" s="125"/>
    </row>
    <row r="879" s="105" customFormat="1" ht="12.75">
      <c r="D879" s="125"/>
    </row>
    <row r="880" s="105" customFormat="1" ht="12.75">
      <c r="D880" s="125"/>
    </row>
    <row r="881" s="105" customFormat="1" ht="12.75">
      <c r="D881" s="125"/>
    </row>
    <row r="882" s="105" customFormat="1" ht="12.75">
      <c r="D882" s="125"/>
    </row>
    <row r="883" s="105" customFormat="1" ht="12.75">
      <c r="D883" s="125"/>
    </row>
    <row r="884" s="105" customFormat="1" ht="12.75">
      <c r="D884" s="125"/>
    </row>
    <row r="885" s="105" customFormat="1" ht="12.75">
      <c r="D885" s="125"/>
    </row>
    <row r="886" s="105" customFormat="1" ht="12.75">
      <c r="D886" s="125"/>
    </row>
    <row r="887" s="105" customFormat="1" ht="12.75">
      <c r="D887" s="125"/>
    </row>
    <row r="888" s="105" customFormat="1" ht="12.75">
      <c r="D888" s="125"/>
    </row>
    <row r="889" s="105" customFormat="1" ht="12.75">
      <c r="D889" s="125"/>
    </row>
    <row r="890" s="105" customFormat="1" ht="12.75">
      <c r="D890" s="125"/>
    </row>
    <row r="891" s="105" customFormat="1" ht="12.75">
      <c r="D891" s="125"/>
    </row>
    <row r="892" s="105" customFormat="1" ht="12.75">
      <c r="D892" s="125"/>
    </row>
    <row r="893" s="105" customFormat="1" ht="12.75">
      <c r="D893" s="125"/>
    </row>
    <row r="894" s="105" customFormat="1" ht="12.75">
      <c r="D894" s="125"/>
    </row>
    <row r="895" s="105" customFormat="1" ht="12.75">
      <c r="D895" s="125"/>
    </row>
    <row r="896" s="105" customFormat="1" ht="12.75">
      <c r="D896" s="125"/>
    </row>
    <row r="897" s="105" customFormat="1" ht="12.75">
      <c r="D897" s="125"/>
    </row>
    <row r="898" s="105" customFormat="1" ht="12.75">
      <c r="D898" s="125"/>
    </row>
    <row r="899" s="105" customFormat="1" ht="12.75">
      <c r="D899" s="125"/>
    </row>
    <row r="900" s="105" customFormat="1" ht="12.75">
      <c r="D900" s="125"/>
    </row>
    <row r="901" s="105" customFormat="1" ht="12.75">
      <c r="D901" s="125"/>
    </row>
    <row r="902" s="105" customFormat="1" ht="12.75">
      <c r="D902" s="125"/>
    </row>
    <row r="903" s="105" customFormat="1" ht="12.75">
      <c r="D903" s="125"/>
    </row>
    <row r="904" s="105" customFormat="1" ht="12.75">
      <c r="D904" s="125"/>
    </row>
    <row r="905" s="105" customFormat="1" ht="12.75">
      <c r="D905" s="125"/>
    </row>
    <row r="906" s="105" customFormat="1" ht="12.75">
      <c r="D906" s="125"/>
    </row>
    <row r="907" s="105" customFormat="1" ht="12.75">
      <c r="D907" s="125"/>
    </row>
    <row r="908" s="105" customFormat="1" ht="12.75">
      <c r="D908" s="125"/>
    </row>
    <row r="909" s="105" customFormat="1" ht="12.75">
      <c r="D909" s="125"/>
    </row>
    <row r="910" s="105" customFormat="1" ht="12.75">
      <c r="D910" s="125"/>
    </row>
    <row r="911" s="105" customFormat="1" ht="12.75">
      <c r="D911" s="125"/>
    </row>
    <row r="912" s="105" customFormat="1" ht="12.75">
      <c r="D912" s="125"/>
    </row>
    <row r="913" s="105" customFormat="1" ht="12.75">
      <c r="D913" s="125"/>
    </row>
    <row r="914" s="105" customFormat="1" ht="12.75">
      <c r="D914" s="125"/>
    </row>
    <row r="915" s="105" customFormat="1" ht="12.75">
      <c r="D915" s="125"/>
    </row>
    <row r="916" s="105" customFormat="1" ht="12.75">
      <c r="D916" s="125"/>
    </row>
    <row r="917" s="105" customFormat="1" ht="12.75">
      <c r="D917" s="125"/>
    </row>
    <row r="918" s="105" customFormat="1" ht="12.75">
      <c r="D918" s="125"/>
    </row>
    <row r="919" s="105" customFormat="1" ht="12.75">
      <c r="D919" s="125"/>
    </row>
    <row r="920" s="105" customFormat="1" ht="12.75">
      <c r="D920" s="125"/>
    </row>
    <row r="921" s="105" customFormat="1" ht="12.75">
      <c r="D921" s="125"/>
    </row>
    <row r="922" s="105" customFormat="1" ht="12.75">
      <c r="D922" s="125"/>
    </row>
    <row r="923" s="105" customFormat="1" ht="12.75">
      <c r="D923" s="125"/>
    </row>
    <row r="924" s="105" customFormat="1" ht="12.75">
      <c r="D924" s="125"/>
    </row>
    <row r="925" s="105" customFormat="1" ht="12.75">
      <c r="D925" s="125"/>
    </row>
    <row r="926" s="105" customFormat="1" ht="12.75">
      <c r="D926" s="125"/>
    </row>
    <row r="927" s="105" customFormat="1" ht="12.75">
      <c r="D927" s="125"/>
    </row>
    <row r="928" s="105" customFormat="1" ht="12.75">
      <c r="D928" s="125"/>
    </row>
    <row r="929" s="105" customFormat="1" ht="12.75">
      <c r="D929" s="125"/>
    </row>
    <row r="930" s="105" customFormat="1" ht="12.75">
      <c r="D930" s="125"/>
    </row>
    <row r="931" s="105" customFormat="1" ht="12.75">
      <c r="D931" s="125"/>
    </row>
    <row r="932" s="105" customFormat="1" ht="12.75">
      <c r="D932" s="125"/>
    </row>
    <row r="933" s="105" customFormat="1" ht="12.75">
      <c r="D933" s="125"/>
    </row>
    <row r="934" s="105" customFormat="1" ht="12.75">
      <c r="D934" s="125"/>
    </row>
    <row r="935" s="105" customFormat="1" ht="12.75">
      <c r="D935" s="125"/>
    </row>
    <row r="936" s="105" customFormat="1" ht="12.75">
      <c r="D936" s="125"/>
    </row>
    <row r="937" s="105" customFormat="1" ht="12.75">
      <c r="D937" s="125"/>
    </row>
    <row r="938" s="105" customFormat="1" ht="12.75">
      <c r="D938" s="125"/>
    </row>
    <row r="939" s="105" customFormat="1" ht="12.75">
      <c r="D939" s="125"/>
    </row>
    <row r="940" s="105" customFormat="1" ht="12.75">
      <c r="D940" s="125"/>
    </row>
    <row r="941" s="105" customFormat="1" ht="12.75">
      <c r="D941" s="125"/>
    </row>
    <row r="942" s="105" customFormat="1" ht="12.75">
      <c r="D942" s="125"/>
    </row>
    <row r="943" s="105" customFormat="1" ht="12.75">
      <c r="D943" s="125"/>
    </row>
    <row r="944" s="105" customFormat="1" ht="12.75">
      <c r="D944" s="125"/>
    </row>
    <row r="945" s="105" customFormat="1" ht="12.75">
      <c r="D945" s="125"/>
    </row>
    <row r="946" s="105" customFormat="1" ht="12.75">
      <c r="D946" s="125"/>
    </row>
    <row r="947" s="105" customFormat="1" ht="12.75">
      <c r="D947" s="125"/>
    </row>
    <row r="948" s="105" customFormat="1" ht="12.75">
      <c r="D948" s="125"/>
    </row>
  </sheetData>
  <sheetProtection sheet="1" objects="1" scenarios="1"/>
  <printOptions/>
  <pageMargins left="0.5" right="0.5" top="1" bottom="1" header="0.5" footer="0.5"/>
  <pageSetup blackAndWhite="1" draft="1" fitToHeight="1" fitToWidth="1" horizontalDpi="300" verticalDpi="300" orientation="landscape" scale="86" r:id="rId3"/>
  <headerFooter alignWithMargins="0">
    <oddHeader>&amp;CMldg Calculator</oddHeader>
    <oddFooter>&amp;L&amp;A&amp;C&amp;D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Justin Laycock</cp:lastModifiedBy>
  <cp:lastPrinted>2003-11-10T06:43:22Z</cp:lastPrinted>
  <dcterms:created xsi:type="dcterms:W3CDTF">1996-10-14T23:33:28Z</dcterms:created>
  <dcterms:modified xsi:type="dcterms:W3CDTF">2003-11-10T06:53:25Z</dcterms:modified>
  <cp:category/>
  <cp:version/>
  <cp:contentType/>
  <cp:contentStatus/>
</cp:coreProperties>
</file>